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13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14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15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16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17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helsinkifi-my.sharepoint.com/personal/pedorjen_ad_helsinki_fi/Documents/Marathon collaboration/MRT method paper JP/RNA Biology/Manuscript for commenting/"/>
    </mc:Choice>
  </mc:AlternateContent>
  <xr:revisionPtr revIDLastSave="795" documentId="8_{11C2353E-DE0A-4B37-81FF-C4992335B648}" xr6:coauthVersionLast="47" xr6:coauthVersionMax="47" xr10:uidLastSave="{F26B600F-AE1A-4CA6-A6CD-0C1C092554F6}"/>
  <bookViews>
    <workbookView xWindow="-4890" yWindow="-21720" windowWidth="38640" windowHeight="21120" tabRatio="775" activeTab="16" xr2:uid="{E060D7A9-BD43-4A2C-B8B8-9D2A8587CB27}"/>
  </bookViews>
  <sheets>
    <sheet name="Week 0" sheetId="2" r:id="rId1"/>
    <sheet name="Week 23 -20" sheetId="3" r:id="rId2"/>
    <sheet name="Week 23 -70" sheetId="10" r:id="rId3"/>
    <sheet name="Week 27 -20" sheetId="4" r:id="rId4"/>
    <sheet name="Week 27 -70" sheetId="11" r:id="rId5"/>
    <sheet name="Week 32 -20" sheetId="5" r:id="rId6"/>
    <sheet name="Week 32 -70" sheetId="12" r:id="rId7"/>
    <sheet name="Week 36 -20" sheetId="6" r:id="rId8"/>
    <sheet name="Week 36 -70" sheetId="13" r:id="rId9"/>
    <sheet name="Week 40 -20" sheetId="7" r:id="rId10"/>
    <sheet name="Week 40 -70" sheetId="14" r:id="rId11"/>
    <sheet name="Week 40.1 -20" sheetId="8" r:id="rId12"/>
    <sheet name="Week 40.1 -70" sheetId="15" r:id="rId13"/>
    <sheet name="Week 44 -20" sheetId="9" r:id="rId14"/>
    <sheet name="Week 44 -70" sheetId="16" r:id="rId15"/>
    <sheet name="Week 52 -20" sheetId="17" r:id="rId16"/>
    <sheet name="Week 52 -70" sheetId="18" r:id="rId17"/>
  </sheets>
  <externalReferences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7" i="18" l="1"/>
  <c r="Q24" i="18"/>
  <c r="Q27" i="17"/>
  <c r="Q24" i="17"/>
  <c r="K24" i="17"/>
  <c r="N26" i="17"/>
  <c r="N25" i="17"/>
  <c r="Q45" i="2"/>
  <c r="Q42" i="2"/>
  <c r="N26" i="18" l="1"/>
  <c r="N25" i="18"/>
  <c r="J20" i="18"/>
  <c r="I20" i="18"/>
  <c r="J19" i="18"/>
  <c r="I19" i="18"/>
  <c r="J18" i="18"/>
  <c r="I18" i="18"/>
  <c r="J17" i="18"/>
  <c r="I17" i="18"/>
  <c r="G11" i="18"/>
  <c r="H11" i="18" s="1"/>
  <c r="E11" i="18"/>
  <c r="G10" i="18"/>
  <c r="H10" i="18" s="1"/>
  <c r="E10" i="18"/>
  <c r="G9" i="18"/>
  <c r="H9" i="18" s="1"/>
  <c r="E9" i="18"/>
  <c r="G8" i="18"/>
  <c r="H8" i="18" s="1"/>
  <c r="E8" i="18"/>
  <c r="G7" i="18"/>
  <c r="H7" i="18" s="1"/>
  <c r="E7" i="18"/>
  <c r="G6" i="18"/>
  <c r="H6" i="18" s="1"/>
  <c r="E6" i="18"/>
  <c r="G5" i="18"/>
  <c r="H5" i="18" s="1"/>
  <c r="E5" i="18"/>
  <c r="G4" i="18"/>
  <c r="H4" i="18" s="1"/>
  <c r="E4" i="18"/>
  <c r="F4" i="18" s="1"/>
  <c r="J20" i="17"/>
  <c r="I20" i="17"/>
  <c r="J19" i="17"/>
  <c r="I19" i="17"/>
  <c r="J18" i="17"/>
  <c r="I18" i="17"/>
  <c r="J17" i="17"/>
  <c r="I17" i="17"/>
  <c r="G11" i="17"/>
  <c r="H11" i="17" s="1"/>
  <c r="E11" i="17"/>
  <c r="G10" i="17"/>
  <c r="H10" i="17" s="1"/>
  <c r="E10" i="17"/>
  <c r="G9" i="17"/>
  <c r="H9" i="17" s="1"/>
  <c r="E9" i="17"/>
  <c r="G8" i="17"/>
  <c r="H8" i="17" s="1"/>
  <c r="E8" i="17"/>
  <c r="G7" i="17"/>
  <c r="H7" i="17" s="1"/>
  <c r="E7" i="17"/>
  <c r="G6" i="17"/>
  <c r="H6" i="17" s="1"/>
  <c r="E6" i="17"/>
  <c r="G5" i="17"/>
  <c r="H5" i="17" s="1"/>
  <c r="E5" i="17"/>
  <c r="G4" i="17"/>
  <c r="H4" i="17" s="1"/>
  <c r="E4" i="17"/>
  <c r="F4" i="17" s="1"/>
  <c r="J20" i="16"/>
  <c r="I20" i="16"/>
  <c r="J19" i="16"/>
  <c r="I19" i="16"/>
  <c r="J18" i="16"/>
  <c r="I18" i="16"/>
  <c r="J17" i="16"/>
  <c r="I17" i="16"/>
  <c r="G11" i="16"/>
  <c r="H11" i="16" s="1"/>
  <c r="E11" i="16"/>
  <c r="G10" i="16"/>
  <c r="H10" i="16" s="1"/>
  <c r="E10" i="16"/>
  <c r="G9" i="16"/>
  <c r="H9" i="16" s="1"/>
  <c r="E9" i="16"/>
  <c r="G8" i="16"/>
  <c r="H8" i="16" s="1"/>
  <c r="E8" i="16"/>
  <c r="G7" i="16"/>
  <c r="H7" i="16" s="1"/>
  <c r="E7" i="16"/>
  <c r="G6" i="16"/>
  <c r="H6" i="16" s="1"/>
  <c r="E6" i="16"/>
  <c r="G5" i="16"/>
  <c r="H5" i="16" s="1"/>
  <c r="E5" i="16"/>
  <c r="G4" i="16"/>
  <c r="H4" i="16" s="1"/>
  <c r="E4" i="16"/>
  <c r="F11" i="16" s="1"/>
  <c r="J20" i="9"/>
  <c r="I20" i="9"/>
  <c r="J19" i="9"/>
  <c r="I19" i="9"/>
  <c r="J18" i="9"/>
  <c r="I18" i="9"/>
  <c r="J17" i="9"/>
  <c r="I17" i="9"/>
  <c r="G11" i="9"/>
  <c r="H11" i="9" s="1"/>
  <c r="E11" i="9"/>
  <c r="G10" i="9"/>
  <c r="H10" i="9" s="1"/>
  <c r="E10" i="9"/>
  <c r="G9" i="9"/>
  <c r="H9" i="9" s="1"/>
  <c r="E9" i="9"/>
  <c r="G8" i="9"/>
  <c r="H8" i="9" s="1"/>
  <c r="E8" i="9"/>
  <c r="G7" i="9"/>
  <c r="H7" i="9" s="1"/>
  <c r="E7" i="9"/>
  <c r="G6" i="9"/>
  <c r="H6" i="9" s="1"/>
  <c r="E6" i="9"/>
  <c r="G5" i="9"/>
  <c r="H5" i="9" s="1"/>
  <c r="E5" i="9"/>
  <c r="G4" i="9"/>
  <c r="H4" i="9" s="1"/>
  <c r="E4" i="9"/>
  <c r="J20" i="15"/>
  <c r="I20" i="15"/>
  <c r="J19" i="15"/>
  <c r="I19" i="15"/>
  <c r="J18" i="15"/>
  <c r="I18" i="15"/>
  <c r="J17" i="15"/>
  <c r="I17" i="15"/>
  <c r="G11" i="15"/>
  <c r="H11" i="15" s="1"/>
  <c r="E11" i="15"/>
  <c r="G10" i="15"/>
  <c r="H10" i="15" s="1"/>
  <c r="E10" i="15"/>
  <c r="G9" i="15"/>
  <c r="H9" i="15" s="1"/>
  <c r="E9" i="15"/>
  <c r="G8" i="15"/>
  <c r="H8" i="15" s="1"/>
  <c r="E8" i="15"/>
  <c r="G7" i="15"/>
  <c r="H7" i="15" s="1"/>
  <c r="E7" i="15"/>
  <c r="G6" i="15"/>
  <c r="H6" i="15" s="1"/>
  <c r="E6" i="15"/>
  <c r="G5" i="15"/>
  <c r="H5" i="15" s="1"/>
  <c r="E5" i="15"/>
  <c r="G4" i="15"/>
  <c r="H4" i="15" s="1"/>
  <c r="E4" i="15"/>
  <c r="F4" i="15" s="1"/>
  <c r="J20" i="8"/>
  <c r="I20" i="8"/>
  <c r="J19" i="8"/>
  <c r="I19" i="8"/>
  <c r="J18" i="8"/>
  <c r="I18" i="8"/>
  <c r="J17" i="8"/>
  <c r="I17" i="8"/>
  <c r="G11" i="8"/>
  <c r="H11" i="8" s="1"/>
  <c r="E11" i="8"/>
  <c r="G10" i="8"/>
  <c r="H10" i="8" s="1"/>
  <c r="E10" i="8"/>
  <c r="G9" i="8"/>
  <c r="H9" i="8" s="1"/>
  <c r="E9" i="8"/>
  <c r="G8" i="8"/>
  <c r="H8" i="8" s="1"/>
  <c r="E8" i="8"/>
  <c r="G7" i="8"/>
  <c r="H7" i="8" s="1"/>
  <c r="E7" i="8"/>
  <c r="G6" i="8"/>
  <c r="H6" i="8" s="1"/>
  <c r="E6" i="8"/>
  <c r="G5" i="8"/>
  <c r="H5" i="8" s="1"/>
  <c r="E5" i="8"/>
  <c r="G4" i="8"/>
  <c r="H4" i="8" s="1"/>
  <c r="E4" i="8"/>
  <c r="F4" i="8" s="1"/>
  <c r="J24" i="14"/>
  <c r="I24" i="14"/>
  <c r="J23" i="14"/>
  <c r="I23" i="14"/>
  <c r="K22" i="14"/>
  <c r="J22" i="14"/>
  <c r="I22" i="14"/>
  <c r="K21" i="14"/>
  <c r="J21" i="14"/>
  <c r="I21" i="14"/>
  <c r="J20" i="14"/>
  <c r="I20" i="14"/>
  <c r="J19" i="14"/>
  <c r="I19" i="14"/>
  <c r="K18" i="14"/>
  <c r="J18" i="14"/>
  <c r="I18" i="14"/>
  <c r="K17" i="14"/>
  <c r="J17" i="14"/>
  <c r="I17" i="14"/>
  <c r="G11" i="14"/>
  <c r="H11" i="14" s="1"/>
  <c r="E11" i="14"/>
  <c r="G10" i="14"/>
  <c r="H10" i="14" s="1"/>
  <c r="E10" i="14"/>
  <c r="G9" i="14"/>
  <c r="H9" i="14" s="1"/>
  <c r="E9" i="14"/>
  <c r="G8" i="14"/>
  <c r="H8" i="14" s="1"/>
  <c r="E8" i="14"/>
  <c r="G7" i="14"/>
  <c r="H7" i="14" s="1"/>
  <c r="E7" i="14"/>
  <c r="G6" i="14"/>
  <c r="H6" i="14" s="1"/>
  <c r="E6" i="14"/>
  <c r="G5" i="14"/>
  <c r="H5" i="14" s="1"/>
  <c r="E5" i="14"/>
  <c r="G4" i="14"/>
  <c r="H4" i="14" s="1"/>
  <c r="E4" i="14"/>
  <c r="F4" i="14" s="1"/>
  <c r="J24" i="7"/>
  <c r="I24" i="7"/>
  <c r="J23" i="7"/>
  <c r="I23" i="7"/>
  <c r="K22" i="7"/>
  <c r="J22" i="7"/>
  <c r="I22" i="7"/>
  <c r="K21" i="7"/>
  <c r="J21" i="7"/>
  <c r="I21" i="7"/>
  <c r="J20" i="7"/>
  <c r="I20" i="7"/>
  <c r="J19" i="7"/>
  <c r="I19" i="7"/>
  <c r="K18" i="7"/>
  <c r="J18" i="7"/>
  <c r="I18" i="7"/>
  <c r="K17" i="7"/>
  <c r="J17" i="7"/>
  <c r="I17" i="7"/>
  <c r="G11" i="7"/>
  <c r="H11" i="7" s="1"/>
  <c r="E11" i="7"/>
  <c r="G10" i="7"/>
  <c r="H10" i="7" s="1"/>
  <c r="E10" i="7"/>
  <c r="G9" i="7"/>
  <c r="H9" i="7" s="1"/>
  <c r="E9" i="7"/>
  <c r="G8" i="7"/>
  <c r="H8" i="7" s="1"/>
  <c r="E8" i="7"/>
  <c r="G7" i="7"/>
  <c r="H7" i="7" s="1"/>
  <c r="E7" i="7"/>
  <c r="G6" i="7"/>
  <c r="H6" i="7" s="1"/>
  <c r="E6" i="7"/>
  <c r="G5" i="7"/>
  <c r="H5" i="7" s="1"/>
  <c r="E5" i="7"/>
  <c r="G4" i="7"/>
  <c r="H4" i="7" s="1"/>
  <c r="E4" i="7"/>
  <c r="F4" i="7" s="1"/>
  <c r="K20" i="13"/>
  <c r="J20" i="13"/>
  <c r="I20" i="13"/>
  <c r="K19" i="13"/>
  <c r="J19" i="13"/>
  <c r="I19" i="13"/>
  <c r="K18" i="13"/>
  <c r="J18" i="13"/>
  <c r="I18" i="13"/>
  <c r="K17" i="13"/>
  <c r="J17" i="13"/>
  <c r="I17" i="13"/>
  <c r="G11" i="13"/>
  <c r="H11" i="13" s="1"/>
  <c r="E11" i="13"/>
  <c r="G10" i="13"/>
  <c r="H10" i="13" s="1"/>
  <c r="E10" i="13"/>
  <c r="G9" i="13"/>
  <c r="H9" i="13" s="1"/>
  <c r="E9" i="13"/>
  <c r="G8" i="13"/>
  <c r="H8" i="13" s="1"/>
  <c r="E8" i="13"/>
  <c r="G7" i="13"/>
  <c r="H7" i="13" s="1"/>
  <c r="E7" i="13"/>
  <c r="G6" i="13"/>
  <c r="H6" i="13" s="1"/>
  <c r="E6" i="13"/>
  <c r="G5" i="13"/>
  <c r="H5" i="13" s="1"/>
  <c r="E5" i="13"/>
  <c r="G4" i="13"/>
  <c r="H4" i="13" s="1"/>
  <c r="E4" i="13"/>
  <c r="F4" i="13" s="1"/>
  <c r="F9" i="18" l="1"/>
  <c r="B26" i="18"/>
  <c r="D26" i="18" s="1"/>
  <c r="E26" i="18" s="1"/>
  <c r="F26" i="18" s="1"/>
  <c r="I26" i="18" s="1"/>
  <c r="J26" i="18" s="1"/>
  <c r="F6" i="18"/>
  <c r="F7" i="18"/>
  <c r="F8" i="18"/>
  <c r="B24" i="18"/>
  <c r="D24" i="18" s="1"/>
  <c r="E24" i="18" s="1"/>
  <c r="F24" i="18" s="1"/>
  <c r="I24" i="18" s="1"/>
  <c r="F10" i="18"/>
  <c r="B25" i="18"/>
  <c r="D25" i="18" s="1"/>
  <c r="E25" i="18" s="1"/>
  <c r="F25" i="18" s="1"/>
  <c r="I25" i="18" s="1"/>
  <c r="J25" i="18" s="1"/>
  <c r="F5" i="18"/>
  <c r="F11" i="18"/>
  <c r="B27" i="18"/>
  <c r="D27" i="18" s="1"/>
  <c r="E27" i="18" s="1"/>
  <c r="F27" i="18" s="1"/>
  <c r="I27" i="18" s="1"/>
  <c r="J27" i="18" s="1"/>
  <c r="F8" i="17"/>
  <c r="B26" i="17"/>
  <c r="D26" i="17" s="1"/>
  <c r="E26" i="17" s="1"/>
  <c r="F26" i="17" s="1"/>
  <c r="I26" i="17" s="1"/>
  <c r="F9" i="17"/>
  <c r="F10" i="17"/>
  <c r="B27" i="17"/>
  <c r="D27" i="17" s="1"/>
  <c r="E27" i="17" s="1"/>
  <c r="F27" i="17" s="1"/>
  <c r="I27" i="17" s="1"/>
  <c r="J27" i="17" s="1"/>
  <c r="F6" i="17"/>
  <c r="F5" i="17"/>
  <c r="F7" i="17"/>
  <c r="F11" i="17"/>
  <c r="B24" i="17"/>
  <c r="D24" i="17" s="1"/>
  <c r="E24" i="17" s="1"/>
  <c r="F24" i="17" s="1"/>
  <c r="I24" i="17" s="1"/>
  <c r="B25" i="17"/>
  <c r="D25" i="17" s="1"/>
  <c r="E25" i="17" s="1"/>
  <c r="F25" i="17" s="1"/>
  <c r="I25" i="17" s="1"/>
  <c r="J25" i="17" s="1"/>
  <c r="F9" i="16"/>
  <c r="F10" i="16"/>
  <c r="F7" i="16"/>
  <c r="F5" i="16"/>
  <c r="F6" i="16"/>
  <c r="F4" i="16"/>
  <c r="F8" i="16"/>
  <c r="F6" i="9"/>
  <c r="F9" i="9"/>
  <c r="F10" i="9"/>
  <c r="F5" i="9"/>
  <c r="F7" i="9"/>
  <c r="F11" i="9"/>
  <c r="F8" i="9"/>
  <c r="F4" i="9"/>
  <c r="F8" i="15"/>
  <c r="F10" i="15"/>
  <c r="F9" i="15"/>
  <c r="F11" i="15"/>
  <c r="F5" i="15"/>
  <c r="F6" i="15"/>
  <c r="F7" i="15"/>
  <c r="F9" i="8"/>
  <c r="F6" i="8"/>
  <c r="F5" i="8"/>
  <c r="F10" i="8"/>
  <c r="F11" i="8"/>
  <c r="F7" i="8"/>
  <c r="F8" i="8"/>
  <c r="F5" i="14"/>
  <c r="F11" i="14"/>
  <c r="F6" i="14"/>
  <c r="F10" i="14"/>
  <c r="F9" i="14"/>
  <c r="F7" i="14"/>
  <c r="F8" i="14"/>
  <c r="F9" i="7"/>
  <c r="F10" i="7"/>
  <c r="F5" i="7"/>
  <c r="N30" i="7" s="1"/>
  <c r="F11" i="7"/>
  <c r="F7" i="7"/>
  <c r="F6" i="7"/>
  <c r="F8" i="7"/>
  <c r="N29" i="7"/>
  <c r="F7" i="13"/>
  <c r="F6" i="13"/>
  <c r="F8" i="13"/>
  <c r="F9" i="13"/>
  <c r="F11" i="13"/>
  <c r="F10" i="13"/>
  <c r="F5" i="13"/>
  <c r="L24" i="18" l="1"/>
  <c r="J24" i="18"/>
  <c r="K24" i="18" s="1"/>
  <c r="K26" i="18"/>
  <c r="L26" i="18"/>
  <c r="L24" i="17"/>
  <c r="L26" i="17"/>
  <c r="J26" i="17"/>
  <c r="K26" i="17" s="1"/>
  <c r="J24" i="17"/>
  <c r="N26" i="16"/>
  <c r="N25" i="16"/>
  <c r="N26" i="9"/>
  <c r="N25" i="9"/>
  <c r="N25" i="15"/>
  <c r="N26" i="15"/>
  <c r="N26" i="8"/>
  <c r="N25" i="8"/>
  <c r="B25" i="8" s="1"/>
  <c r="D25" i="8" s="1"/>
  <c r="E25" i="8" s="1"/>
  <c r="F25" i="8" s="1"/>
  <c r="I25" i="8" s="1"/>
  <c r="J25" i="8" s="1"/>
  <c r="N29" i="14"/>
  <c r="N30" i="14"/>
  <c r="B33" i="14" s="1"/>
  <c r="D33" i="14" s="1"/>
  <c r="E33" i="14" s="1"/>
  <c r="F33" i="14" s="1"/>
  <c r="I33" i="14" s="1"/>
  <c r="J33" i="14" s="1"/>
  <c r="B31" i="7"/>
  <c r="D31" i="7" s="1"/>
  <c r="E31" i="7" s="1"/>
  <c r="F31" i="7" s="1"/>
  <c r="I31" i="7" s="1"/>
  <c r="J31" i="7" s="1"/>
  <c r="B28" i="7"/>
  <c r="D28" i="7" s="1"/>
  <c r="E28" i="7" s="1"/>
  <c r="F28" i="7" s="1"/>
  <c r="I28" i="7" s="1"/>
  <c r="B35" i="7"/>
  <c r="D35" i="7" s="1"/>
  <c r="E35" i="7" s="1"/>
  <c r="F35" i="7" s="1"/>
  <c r="I35" i="7" s="1"/>
  <c r="J35" i="7" s="1"/>
  <c r="B34" i="7"/>
  <c r="D34" i="7" s="1"/>
  <c r="E34" i="7" s="1"/>
  <c r="F34" i="7" s="1"/>
  <c r="I34" i="7" s="1"/>
  <c r="B32" i="7"/>
  <c r="D32" i="7" s="1"/>
  <c r="E32" i="7" s="1"/>
  <c r="F32" i="7" s="1"/>
  <c r="I32" i="7" s="1"/>
  <c r="B29" i="7"/>
  <c r="D29" i="7" s="1"/>
  <c r="E29" i="7" s="1"/>
  <c r="F29" i="7" s="1"/>
  <c r="I29" i="7" s="1"/>
  <c r="J29" i="7" s="1"/>
  <c r="B33" i="7"/>
  <c r="D33" i="7" s="1"/>
  <c r="E33" i="7" s="1"/>
  <c r="F33" i="7" s="1"/>
  <c r="I33" i="7" s="1"/>
  <c r="J33" i="7" s="1"/>
  <c r="B30" i="7"/>
  <c r="D30" i="7" s="1"/>
  <c r="E30" i="7" s="1"/>
  <c r="F30" i="7" s="1"/>
  <c r="I30" i="7" s="1"/>
  <c r="N26" i="13"/>
  <c r="N25" i="13"/>
  <c r="B27" i="13" s="1"/>
  <c r="D27" i="13" s="1"/>
  <c r="E27" i="13" s="1"/>
  <c r="F27" i="13" s="1"/>
  <c r="I27" i="13" s="1"/>
  <c r="J27" i="13" s="1"/>
  <c r="B25" i="13"/>
  <c r="D25" i="13" s="1"/>
  <c r="E25" i="13" s="1"/>
  <c r="F25" i="13" s="1"/>
  <c r="I25" i="13" s="1"/>
  <c r="J25" i="13" s="1"/>
  <c r="B26" i="13"/>
  <c r="D26" i="13" s="1"/>
  <c r="E26" i="13" s="1"/>
  <c r="F26" i="13" s="1"/>
  <c r="I26" i="13" s="1"/>
  <c r="B27" i="16" l="1"/>
  <c r="D27" i="16" s="1"/>
  <c r="E27" i="16" s="1"/>
  <c r="F27" i="16" s="1"/>
  <c r="I27" i="16" s="1"/>
  <c r="J27" i="16" s="1"/>
  <c r="B25" i="16"/>
  <c r="D25" i="16" s="1"/>
  <c r="E25" i="16" s="1"/>
  <c r="F25" i="16" s="1"/>
  <c r="I25" i="16" s="1"/>
  <c r="J25" i="16" s="1"/>
  <c r="B24" i="16"/>
  <c r="D24" i="16" s="1"/>
  <c r="E24" i="16" s="1"/>
  <c r="F24" i="16" s="1"/>
  <c r="I24" i="16" s="1"/>
  <c r="J24" i="16" s="1"/>
  <c r="K24" i="16" s="1"/>
  <c r="B26" i="16"/>
  <c r="D26" i="16" s="1"/>
  <c r="E26" i="16" s="1"/>
  <c r="F26" i="16" s="1"/>
  <c r="I26" i="16" s="1"/>
  <c r="L26" i="16" s="1"/>
  <c r="B27" i="9"/>
  <c r="D27" i="9" s="1"/>
  <c r="E27" i="9" s="1"/>
  <c r="F27" i="9" s="1"/>
  <c r="I27" i="9" s="1"/>
  <c r="J27" i="9" s="1"/>
  <c r="B24" i="9"/>
  <c r="D24" i="9" s="1"/>
  <c r="E24" i="9" s="1"/>
  <c r="F24" i="9" s="1"/>
  <c r="I24" i="9" s="1"/>
  <c r="J24" i="9" s="1"/>
  <c r="B25" i="9"/>
  <c r="D25" i="9" s="1"/>
  <c r="E25" i="9" s="1"/>
  <c r="F25" i="9" s="1"/>
  <c r="I25" i="9" s="1"/>
  <c r="J25" i="9" s="1"/>
  <c r="B26" i="9"/>
  <c r="D26" i="9" s="1"/>
  <c r="E26" i="9" s="1"/>
  <c r="F26" i="9" s="1"/>
  <c r="I26" i="9" s="1"/>
  <c r="J26" i="9" s="1"/>
  <c r="K26" i="9" s="1"/>
  <c r="L24" i="9"/>
  <c r="B24" i="15"/>
  <c r="D24" i="15" s="1"/>
  <c r="E24" i="15" s="1"/>
  <c r="F24" i="15" s="1"/>
  <c r="I24" i="15" s="1"/>
  <c r="J24" i="15" s="1"/>
  <c r="B25" i="15"/>
  <c r="D25" i="15" s="1"/>
  <c r="E25" i="15" s="1"/>
  <c r="F25" i="15" s="1"/>
  <c r="I25" i="15" s="1"/>
  <c r="J25" i="15" s="1"/>
  <c r="B27" i="15"/>
  <c r="D27" i="15" s="1"/>
  <c r="E27" i="15" s="1"/>
  <c r="F27" i="15" s="1"/>
  <c r="I27" i="15" s="1"/>
  <c r="J27" i="15" s="1"/>
  <c r="B26" i="15"/>
  <c r="D26" i="15" s="1"/>
  <c r="E26" i="15" s="1"/>
  <c r="F26" i="15" s="1"/>
  <c r="I26" i="15" s="1"/>
  <c r="B24" i="8"/>
  <c r="D24" i="8" s="1"/>
  <c r="E24" i="8" s="1"/>
  <c r="F24" i="8" s="1"/>
  <c r="I24" i="8" s="1"/>
  <c r="L24" i="8" s="1"/>
  <c r="B26" i="8"/>
  <c r="D26" i="8" s="1"/>
  <c r="E26" i="8" s="1"/>
  <c r="F26" i="8" s="1"/>
  <c r="I26" i="8" s="1"/>
  <c r="J26" i="8" s="1"/>
  <c r="B27" i="8"/>
  <c r="D27" i="8" s="1"/>
  <c r="E27" i="8" s="1"/>
  <c r="F27" i="8" s="1"/>
  <c r="I27" i="8" s="1"/>
  <c r="J27" i="8" s="1"/>
  <c r="B29" i="14"/>
  <c r="D29" i="14" s="1"/>
  <c r="E29" i="14" s="1"/>
  <c r="F29" i="14" s="1"/>
  <c r="I29" i="14" s="1"/>
  <c r="J29" i="14" s="1"/>
  <c r="B31" i="14"/>
  <c r="D31" i="14" s="1"/>
  <c r="E31" i="14" s="1"/>
  <c r="F31" i="14" s="1"/>
  <c r="I31" i="14" s="1"/>
  <c r="J31" i="14" s="1"/>
  <c r="B34" i="14"/>
  <c r="D34" i="14" s="1"/>
  <c r="E34" i="14" s="1"/>
  <c r="F34" i="14" s="1"/>
  <c r="I34" i="14" s="1"/>
  <c r="J34" i="14" s="1"/>
  <c r="B32" i="14"/>
  <c r="D32" i="14" s="1"/>
  <c r="E32" i="14" s="1"/>
  <c r="F32" i="14" s="1"/>
  <c r="I32" i="14" s="1"/>
  <c r="B35" i="14"/>
  <c r="D35" i="14" s="1"/>
  <c r="E35" i="14" s="1"/>
  <c r="F35" i="14" s="1"/>
  <c r="I35" i="14" s="1"/>
  <c r="J35" i="14" s="1"/>
  <c r="B30" i="14"/>
  <c r="D30" i="14" s="1"/>
  <c r="E30" i="14" s="1"/>
  <c r="F30" i="14" s="1"/>
  <c r="I30" i="14" s="1"/>
  <c r="B28" i="14"/>
  <c r="D28" i="14" s="1"/>
  <c r="E28" i="14" s="1"/>
  <c r="F28" i="14" s="1"/>
  <c r="I28" i="14" s="1"/>
  <c r="L32" i="14"/>
  <c r="J32" i="14"/>
  <c r="K32" i="14" s="1"/>
  <c r="L28" i="7"/>
  <c r="J28" i="7"/>
  <c r="K28" i="7" s="1"/>
  <c r="L30" i="7"/>
  <c r="J30" i="7"/>
  <c r="K30" i="7" s="1"/>
  <c r="L32" i="7"/>
  <c r="J32" i="7"/>
  <c r="K32" i="7" s="1"/>
  <c r="L34" i="7"/>
  <c r="J34" i="7"/>
  <c r="K34" i="7" s="1"/>
  <c r="B24" i="13"/>
  <c r="D24" i="13" s="1"/>
  <c r="E24" i="13" s="1"/>
  <c r="F24" i="13" s="1"/>
  <c r="I24" i="13" s="1"/>
  <c r="J24" i="13" s="1"/>
  <c r="K24" i="13" s="1"/>
  <c r="L26" i="13"/>
  <c r="J26" i="13"/>
  <c r="K26" i="13" s="1"/>
  <c r="J26" i="16" l="1"/>
  <c r="K26" i="16" s="1"/>
  <c r="L24" i="16"/>
  <c r="K24" i="9"/>
  <c r="L26" i="9"/>
  <c r="L26" i="15"/>
  <c r="K24" i="15"/>
  <c r="L24" i="15"/>
  <c r="J26" i="15"/>
  <c r="K26" i="15" s="1"/>
  <c r="J24" i="8"/>
  <c r="K24" i="8" s="1"/>
  <c r="K26" i="8"/>
  <c r="L26" i="8"/>
  <c r="L30" i="14"/>
  <c r="L28" i="14"/>
  <c r="K34" i="14"/>
  <c r="L34" i="14"/>
  <c r="J28" i="14"/>
  <c r="K28" i="14" s="1"/>
  <c r="J30" i="14"/>
  <c r="K30" i="14" s="1"/>
  <c r="L24" i="13"/>
  <c r="K20" i="6" l="1"/>
  <c r="J20" i="6"/>
  <c r="I20" i="6"/>
  <c r="K19" i="6"/>
  <c r="J19" i="6"/>
  <c r="I19" i="6"/>
  <c r="K18" i="6"/>
  <c r="J18" i="6"/>
  <c r="I18" i="6"/>
  <c r="K17" i="6"/>
  <c r="J17" i="6"/>
  <c r="I17" i="6"/>
  <c r="G11" i="6"/>
  <c r="H11" i="6" s="1"/>
  <c r="E11" i="6"/>
  <c r="G10" i="6"/>
  <c r="H10" i="6" s="1"/>
  <c r="E10" i="6"/>
  <c r="F10" i="6" s="1"/>
  <c r="G9" i="6"/>
  <c r="H9" i="6" s="1"/>
  <c r="E9" i="6"/>
  <c r="G8" i="6"/>
  <c r="H8" i="6" s="1"/>
  <c r="E8" i="6"/>
  <c r="F8" i="6" s="1"/>
  <c r="G7" i="6"/>
  <c r="H7" i="6" s="1"/>
  <c r="E7" i="6"/>
  <c r="G6" i="6"/>
  <c r="H6" i="6" s="1"/>
  <c r="E6" i="6"/>
  <c r="G5" i="6"/>
  <c r="H5" i="6" s="1"/>
  <c r="E5" i="6"/>
  <c r="G4" i="6"/>
  <c r="H4" i="6" s="1"/>
  <c r="E4" i="6"/>
  <c r="F4" i="6" s="1"/>
  <c r="K20" i="12"/>
  <c r="J20" i="12"/>
  <c r="I20" i="12"/>
  <c r="K19" i="12"/>
  <c r="J19" i="12"/>
  <c r="I19" i="12"/>
  <c r="K18" i="12"/>
  <c r="J18" i="12"/>
  <c r="I18" i="12"/>
  <c r="K17" i="12"/>
  <c r="J17" i="12"/>
  <c r="I17" i="12"/>
  <c r="G11" i="12"/>
  <c r="H11" i="12" s="1"/>
  <c r="E11" i="12"/>
  <c r="G10" i="12"/>
  <c r="H10" i="12" s="1"/>
  <c r="E10" i="12"/>
  <c r="G9" i="12"/>
  <c r="H9" i="12" s="1"/>
  <c r="E9" i="12"/>
  <c r="G8" i="12"/>
  <c r="H8" i="12" s="1"/>
  <c r="E8" i="12"/>
  <c r="G7" i="12"/>
  <c r="H7" i="12" s="1"/>
  <c r="E7" i="12"/>
  <c r="G6" i="12"/>
  <c r="H6" i="12" s="1"/>
  <c r="E6" i="12"/>
  <c r="G5" i="12"/>
  <c r="H5" i="12" s="1"/>
  <c r="E5" i="12"/>
  <c r="G4" i="12"/>
  <c r="H4" i="12" s="1"/>
  <c r="E4" i="12"/>
  <c r="F4" i="12" s="1"/>
  <c r="K20" i="5"/>
  <c r="J20" i="5"/>
  <c r="I20" i="5"/>
  <c r="K19" i="5"/>
  <c r="J19" i="5"/>
  <c r="I19" i="5"/>
  <c r="K18" i="5"/>
  <c r="J18" i="5"/>
  <c r="I18" i="5"/>
  <c r="K17" i="5"/>
  <c r="J17" i="5"/>
  <c r="I17" i="5"/>
  <c r="G11" i="5"/>
  <c r="H11" i="5" s="1"/>
  <c r="E11" i="5"/>
  <c r="G10" i="5"/>
  <c r="H10" i="5" s="1"/>
  <c r="E10" i="5"/>
  <c r="G9" i="5"/>
  <c r="H9" i="5" s="1"/>
  <c r="E9" i="5"/>
  <c r="G8" i="5"/>
  <c r="H8" i="5" s="1"/>
  <c r="E8" i="5"/>
  <c r="G7" i="5"/>
  <c r="H7" i="5" s="1"/>
  <c r="E7" i="5"/>
  <c r="G6" i="5"/>
  <c r="H6" i="5" s="1"/>
  <c r="E6" i="5"/>
  <c r="G5" i="5"/>
  <c r="H5" i="5" s="1"/>
  <c r="E5" i="5"/>
  <c r="G4" i="5"/>
  <c r="H4" i="5" s="1"/>
  <c r="E4" i="5"/>
  <c r="F4" i="5" s="1"/>
  <c r="K20" i="11"/>
  <c r="J20" i="11"/>
  <c r="I20" i="11"/>
  <c r="K19" i="11"/>
  <c r="J19" i="11"/>
  <c r="I19" i="11"/>
  <c r="K18" i="11"/>
  <c r="J18" i="11"/>
  <c r="I18" i="11"/>
  <c r="K17" i="11"/>
  <c r="J17" i="11"/>
  <c r="I17" i="11"/>
  <c r="G11" i="11"/>
  <c r="H11" i="11" s="1"/>
  <c r="E11" i="11"/>
  <c r="G10" i="11"/>
  <c r="H10" i="11" s="1"/>
  <c r="E10" i="11"/>
  <c r="G9" i="11"/>
  <c r="H9" i="11" s="1"/>
  <c r="E9" i="11"/>
  <c r="G8" i="11"/>
  <c r="H8" i="11" s="1"/>
  <c r="E8" i="11"/>
  <c r="G7" i="11"/>
  <c r="H7" i="11" s="1"/>
  <c r="E7" i="11"/>
  <c r="G6" i="11"/>
  <c r="H6" i="11" s="1"/>
  <c r="E6" i="11"/>
  <c r="G5" i="11"/>
  <c r="H5" i="11" s="1"/>
  <c r="E5" i="11"/>
  <c r="G4" i="11"/>
  <c r="H4" i="11" s="1"/>
  <c r="E4" i="11"/>
  <c r="F4" i="11" s="1"/>
  <c r="K20" i="4"/>
  <c r="J20" i="4"/>
  <c r="I20" i="4"/>
  <c r="K19" i="4"/>
  <c r="J19" i="4"/>
  <c r="I19" i="4"/>
  <c r="K18" i="4"/>
  <c r="J18" i="4"/>
  <c r="I18" i="4"/>
  <c r="K17" i="4"/>
  <c r="J17" i="4"/>
  <c r="I17" i="4"/>
  <c r="G11" i="4"/>
  <c r="H11" i="4" s="1"/>
  <c r="E11" i="4"/>
  <c r="G10" i="4"/>
  <c r="H10" i="4" s="1"/>
  <c r="E10" i="4"/>
  <c r="G9" i="4"/>
  <c r="H9" i="4" s="1"/>
  <c r="E9" i="4"/>
  <c r="G8" i="4"/>
  <c r="H8" i="4" s="1"/>
  <c r="E8" i="4"/>
  <c r="G7" i="4"/>
  <c r="H7" i="4" s="1"/>
  <c r="E7" i="4"/>
  <c r="G6" i="4"/>
  <c r="H6" i="4" s="1"/>
  <c r="E6" i="4"/>
  <c r="G5" i="4"/>
  <c r="H5" i="4" s="1"/>
  <c r="E5" i="4"/>
  <c r="G4" i="4"/>
  <c r="H4" i="4" s="1"/>
  <c r="E4" i="4"/>
  <c r="F4" i="4" s="1"/>
  <c r="K20" i="10"/>
  <c r="J20" i="10"/>
  <c r="I20" i="10"/>
  <c r="K19" i="10"/>
  <c r="J19" i="10"/>
  <c r="I19" i="10"/>
  <c r="K18" i="10"/>
  <c r="J18" i="10"/>
  <c r="I18" i="10"/>
  <c r="K17" i="10"/>
  <c r="J17" i="10"/>
  <c r="I17" i="10"/>
  <c r="G11" i="10"/>
  <c r="H11" i="10" s="1"/>
  <c r="E11" i="10"/>
  <c r="G10" i="10"/>
  <c r="H10" i="10" s="1"/>
  <c r="E10" i="10"/>
  <c r="G9" i="10"/>
  <c r="H9" i="10" s="1"/>
  <c r="E9" i="10"/>
  <c r="G8" i="10"/>
  <c r="H8" i="10" s="1"/>
  <c r="E8" i="10"/>
  <c r="G7" i="10"/>
  <c r="H7" i="10" s="1"/>
  <c r="E7" i="10"/>
  <c r="G6" i="10"/>
  <c r="H6" i="10" s="1"/>
  <c r="E6" i="10"/>
  <c r="G5" i="10"/>
  <c r="H5" i="10" s="1"/>
  <c r="E5" i="10"/>
  <c r="G4" i="10"/>
  <c r="H4" i="10" s="1"/>
  <c r="E4" i="10"/>
  <c r="F4" i="10" s="1"/>
  <c r="K20" i="3"/>
  <c r="J20" i="3"/>
  <c r="I20" i="3"/>
  <c r="K19" i="3"/>
  <c r="J19" i="3"/>
  <c r="I19" i="3"/>
  <c r="K18" i="3"/>
  <c r="J18" i="3"/>
  <c r="I18" i="3"/>
  <c r="K17" i="3"/>
  <c r="J17" i="3"/>
  <c r="I17" i="3"/>
  <c r="G11" i="3"/>
  <c r="H11" i="3" s="1"/>
  <c r="E11" i="3"/>
  <c r="G10" i="3"/>
  <c r="H10" i="3" s="1"/>
  <c r="E10" i="3"/>
  <c r="G9" i="3"/>
  <c r="H9" i="3" s="1"/>
  <c r="E9" i="3"/>
  <c r="G8" i="3"/>
  <c r="H8" i="3" s="1"/>
  <c r="E8" i="3"/>
  <c r="G7" i="3"/>
  <c r="H7" i="3" s="1"/>
  <c r="E7" i="3"/>
  <c r="G6" i="3"/>
  <c r="H6" i="3" s="1"/>
  <c r="E6" i="3"/>
  <c r="G5" i="3"/>
  <c r="H5" i="3" s="1"/>
  <c r="E5" i="3"/>
  <c r="G4" i="3"/>
  <c r="H4" i="3" s="1"/>
  <c r="E4" i="3"/>
  <c r="F4" i="3" s="1"/>
  <c r="J32" i="2"/>
  <c r="K36" i="2"/>
  <c r="K35" i="2"/>
  <c r="F9" i="6" l="1"/>
  <c r="F11" i="6"/>
  <c r="F5" i="6"/>
  <c r="F7" i="6"/>
  <c r="F6" i="6"/>
  <c r="F11" i="12"/>
  <c r="F6" i="12"/>
  <c r="F7" i="12"/>
  <c r="F8" i="12"/>
  <c r="F9" i="12"/>
  <c r="F10" i="12"/>
  <c r="F5" i="12"/>
  <c r="F8" i="5"/>
  <c r="F7" i="5"/>
  <c r="F11" i="5"/>
  <c r="F5" i="5"/>
  <c r="F6" i="5"/>
  <c r="F9" i="5"/>
  <c r="F10" i="5"/>
  <c r="F11" i="11"/>
  <c r="F10" i="11"/>
  <c r="F5" i="11"/>
  <c r="F6" i="11"/>
  <c r="F9" i="11"/>
  <c r="F7" i="11"/>
  <c r="F8" i="11"/>
  <c r="F5" i="4"/>
  <c r="F6" i="4"/>
  <c r="F11" i="4"/>
  <c r="F7" i="4"/>
  <c r="F8" i="4"/>
  <c r="F9" i="4"/>
  <c r="F10" i="4"/>
  <c r="F8" i="10"/>
  <c r="F10" i="10"/>
  <c r="F6" i="10"/>
  <c r="F5" i="10"/>
  <c r="F11" i="10"/>
  <c r="F7" i="10"/>
  <c r="F9" i="10"/>
  <c r="F7" i="3"/>
  <c r="F8" i="3"/>
  <c r="F9" i="3"/>
  <c r="F11" i="3"/>
  <c r="F5" i="3"/>
  <c r="F6" i="3"/>
  <c r="F10" i="3"/>
  <c r="K31" i="2"/>
  <c r="N26" i="6" l="1"/>
  <c r="N25" i="6"/>
  <c r="N25" i="12"/>
  <c r="N26" i="12"/>
  <c r="B25" i="12" s="1"/>
  <c r="D25" i="12" s="1"/>
  <c r="E25" i="12" s="1"/>
  <c r="F25" i="12" s="1"/>
  <c r="I25" i="12" s="1"/>
  <c r="J25" i="12" s="1"/>
  <c r="B24" i="12"/>
  <c r="D24" i="12" s="1"/>
  <c r="E24" i="12" s="1"/>
  <c r="F24" i="12" s="1"/>
  <c r="I24" i="12" s="1"/>
  <c r="N25" i="5"/>
  <c r="N26" i="5"/>
  <c r="B26" i="5"/>
  <c r="D26" i="5" s="1"/>
  <c r="E26" i="5" s="1"/>
  <c r="F26" i="5" s="1"/>
  <c r="I26" i="5" s="1"/>
  <c r="B24" i="5"/>
  <c r="D24" i="5" s="1"/>
  <c r="E24" i="5" s="1"/>
  <c r="F24" i="5" s="1"/>
  <c r="I24" i="5" s="1"/>
  <c r="N26" i="11"/>
  <c r="N25" i="11"/>
  <c r="N27" i="4"/>
  <c r="N26" i="4"/>
  <c r="N26" i="10"/>
  <c r="N25" i="10"/>
  <c r="N26" i="3"/>
  <c r="N25" i="3"/>
  <c r="K37" i="2"/>
  <c r="J37" i="2"/>
  <c r="I37" i="2"/>
  <c r="J36" i="2"/>
  <c r="I36" i="2"/>
  <c r="J35" i="2"/>
  <c r="I35" i="2"/>
  <c r="K34" i="2"/>
  <c r="J34" i="2"/>
  <c r="I34" i="2"/>
  <c r="K33" i="2"/>
  <c r="J33" i="2"/>
  <c r="I33" i="2"/>
  <c r="K32" i="2"/>
  <c r="I32" i="2"/>
  <c r="G23" i="2"/>
  <c r="H23" i="2" s="1"/>
  <c r="E23" i="2"/>
  <c r="G22" i="2"/>
  <c r="H22" i="2" s="1"/>
  <c r="E22" i="2"/>
  <c r="G21" i="2"/>
  <c r="H21" i="2" s="1"/>
  <c r="E21" i="2"/>
  <c r="G20" i="2"/>
  <c r="H20" i="2" s="1"/>
  <c r="E20" i="2"/>
  <c r="G19" i="2"/>
  <c r="H19" i="2" s="1"/>
  <c r="E19" i="2"/>
  <c r="G18" i="2"/>
  <c r="H18" i="2" s="1"/>
  <c r="E18" i="2"/>
  <c r="G17" i="2"/>
  <c r="H17" i="2" s="1"/>
  <c r="E17" i="2"/>
  <c r="G16" i="2"/>
  <c r="H16" i="2" s="1"/>
  <c r="E16" i="2"/>
  <c r="F16" i="2" s="1"/>
  <c r="B25" i="6" l="1"/>
  <c r="D25" i="6" s="1"/>
  <c r="E25" i="6" s="1"/>
  <c r="F25" i="6" s="1"/>
  <c r="I25" i="6" s="1"/>
  <c r="J25" i="6" s="1"/>
  <c r="B24" i="6"/>
  <c r="D24" i="6" s="1"/>
  <c r="E24" i="6" s="1"/>
  <c r="F24" i="6" s="1"/>
  <c r="I24" i="6" s="1"/>
  <c r="B26" i="6"/>
  <c r="D26" i="6" s="1"/>
  <c r="E26" i="6" s="1"/>
  <c r="F26" i="6" s="1"/>
  <c r="I26" i="6" s="1"/>
  <c r="B27" i="6"/>
  <c r="D27" i="6" s="1"/>
  <c r="E27" i="6" s="1"/>
  <c r="F27" i="6" s="1"/>
  <c r="I27" i="6" s="1"/>
  <c r="J27" i="6" s="1"/>
  <c r="B27" i="12"/>
  <c r="D27" i="12" s="1"/>
  <c r="E27" i="12" s="1"/>
  <c r="F27" i="12" s="1"/>
  <c r="I27" i="12" s="1"/>
  <c r="J27" i="12" s="1"/>
  <c r="B26" i="12"/>
  <c r="D26" i="12" s="1"/>
  <c r="E26" i="12" s="1"/>
  <c r="F26" i="12" s="1"/>
  <c r="I26" i="12" s="1"/>
  <c r="J26" i="12" s="1"/>
  <c r="L24" i="12"/>
  <c r="J24" i="12"/>
  <c r="K24" i="12" s="1"/>
  <c r="B27" i="5"/>
  <c r="D27" i="5" s="1"/>
  <c r="E27" i="5" s="1"/>
  <c r="F27" i="5" s="1"/>
  <c r="I27" i="5" s="1"/>
  <c r="J27" i="5" s="1"/>
  <c r="B25" i="5"/>
  <c r="D25" i="5" s="1"/>
  <c r="E25" i="5" s="1"/>
  <c r="F25" i="5" s="1"/>
  <c r="I25" i="5" s="1"/>
  <c r="J25" i="5" s="1"/>
  <c r="L24" i="5"/>
  <c r="J24" i="5"/>
  <c r="J26" i="5"/>
  <c r="B24" i="11"/>
  <c r="D24" i="11" s="1"/>
  <c r="E24" i="11" s="1"/>
  <c r="F24" i="11" s="1"/>
  <c r="I24" i="11" s="1"/>
  <c r="B27" i="11"/>
  <c r="D27" i="11" s="1"/>
  <c r="E27" i="11" s="1"/>
  <c r="F27" i="11" s="1"/>
  <c r="I27" i="11" s="1"/>
  <c r="J27" i="11" s="1"/>
  <c r="B25" i="11"/>
  <c r="D25" i="11" s="1"/>
  <c r="E25" i="11" s="1"/>
  <c r="F25" i="11" s="1"/>
  <c r="I25" i="11" s="1"/>
  <c r="J25" i="11" s="1"/>
  <c r="B26" i="11"/>
  <c r="D26" i="11" s="1"/>
  <c r="E26" i="11" s="1"/>
  <c r="F26" i="11" s="1"/>
  <c r="I26" i="11" s="1"/>
  <c r="J26" i="11" s="1"/>
  <c r="B25" i="4"/>
  <c r="D25" i="4" s="1"/>
  <c r="E25" i="4" s="1"/>
  <c r="F25" i="4" s="1"/>
  <c r="I25" i="4" s="1"/>
  <c r="J25" i="4" s="1"/>
  <c r="B27" i="4"/>
  <c r="D27" i="4" s="1"/>
  <c r="E27" i="4" s="1"/>
  <c r="F27" i="4" s="1"/>
  <c r="I27" i="4" s="1"/>
  <c r="J27" i="4" s="1"/>
  <c r="B24" i="4"/>
  <c r="D24" i="4" s="1"/>
  <c r="E24" i="4" s="1"/>
  <c r="F24" i="4" s="1"/>
  <c r="I24" i="4" s="1"/>
  <c r="J24" i="4" s="1"/>
  <c r="B26" i="4"/>
  <c r="D26" i="4" s="1"/>
  <c r="E26" i="4" s="1"/>
  <c r="F26" i="4" s="1"/>
  <c r="I26" i="4" s="1"/>
  <c r="L26" i="4" s="1"/>
  <c r="B24" i="10"/>
  <c r="D24" i="10" s="1"/>
  <c r="E24" i="10" s="1"/>
  <c r="F24" i="10" s="1"/>
  <c r="I24" i="10" s="1"/>
  <c r="J24" i="10" s="1"/>
  <c r="B26" i="10"/>
  <c r="D26" i="10" s="1"/>
  <c r="E26" i="10" s="1"/>
  <c r="F26" i="10" s="1"/>
  <c r="I26" i="10" s="1"/>
  <c r="B25" i="10"/>
  <c r="D25" i="10" s="1"/>
  <c r="E25" i="10" s="1"/>
  <c r="F25" i="10" s="1"/>
  <c r="I25" i="10" s="1"/>
  <c r="J25" i="10" s="1"/>
  <c r="B27" i="10"/>
  <c r="D27" i="10" s="1"/>
  <c r="E27" i="10" s="1"/>
  <c r="F27" i="10" s="1"/>
  <c r="I27" i="10" s="1"/>
  <c r="J27" i="10" s="1"/>
  <c r="B24" i="3"/>
  <c r="D24" i="3" s="1"/>
  <c r="E24" i="3" s="1"/>
  <c r="F24" i="3" s="1"/>
  <c r="I24" i="3" s="1"/>
  <c r="J24" i="3" s="1"/>
  <c r="B26" i="3"/>
  <c r="D26" i="3" s="1"/>
  <c r="E26" i="3" s="1"/>
  <c r="F26" i="3" s="1"/>
  <c r="I26" i="3" s="1"/>
  <c r="B27" i="3"/>
  <c r="D27" i="3" s="1"/>
  <c r="E27" i="3" s="1"/>
  <c r="F27" i="3" s="1"/>
  <c r="I27" i="3" s="1"/>
  <c r="J27" i="3" s="1"/>
  <c r="B25" i="3"/>
  <c r="D25" i="3" s="1"/>
  <c r="E25" i="3" s="1"/>
  <c r="F25" i="3" s="1"/>
  <c r="I25" i="3" s="1"/>
  <c r="J25" i="3" s="1"/>
  <c r="J26" i="3"/>
  <c r="F19" i="2"/>
  <c r="F20" i="2"/>
  <c r="F21" i="2"/>
  <c r="F18" i="2"/>
  <c r="F22" i="2"/>
  <c r="F17" i="2"/>
  <c r="F23" i="2"/>
  <c r="L26" i="6" l="1"/>
  <c r="J26" i="6"/>
  <c r="K26" i="6" s="1"/>
  <c r="J24" i="6"/>
  <c r="K24" i="6" s="1"/>
  <c r="L24" i="6"/>
  <c r="K26" i="12"/>
  <c r="L26" i="12"/>
  <c r="K26" i="5"/>
  <c r="L26" i="5"/>
  <c r="K24" i="5"/>
  <c r="L24" i="11"/>
  <c r="K26" i="11"/>
  <c r="L26" i="11"/>
  <c r="J24" i="11"/>
  <c r="K24" i="11" s="1"/>
  <c r="K24" i="4"/>
  <c r="J26" i="4"/>
  <c r="K26" i="4" s="1"/>
  <c r="L24" i="4"/>
  <c r="L26" i="10"/>
  <c r="J26" i="10"/>
  <c r="K26" i="10" s="1"/>
  <c r="K24" i="10"/>
  <c r="L24" i="10"/>
  <c r="K24" i="3"/>
  <c r="K26" i="3"/>
  <c r="L26" i="3"/>
  <c r="L24" i="3"/>
  <c r="N43" i="2"/>
  <c r="N44" i="2"/>
  <c r="B42" i="2" s="1"/>
  <c r="D42" i="2" s="1"/>
  <c r="E42" i="2" s="1"/>
  <c r="F42" i="2" s="1"/>
  <c r="B46" i="2" l="1"/>
  <c r="D46" i="2" s="1"/>
  <c r="E46" i="2" s="1"/>
  <c r="F46" i="2" s="1"/>
  <c r="I46" i="2" s="1"/>
  <c r="J46" i="2" s="1"/>
  <c r="B44" i="2"/>
  <c r="D44" i="2" s="1"/>
  <c r="E44" i="2" s="1"/>
  <c r="F44" i="2" s="1"/>
  <c r="I44" i="2" s="1"/>
  <c r="J44" i="2" s="1"/>
  <c r="B45" i="2"/>
  <c r="D45" i="2" s="1"/>
  <c r="E45" i="2" s="1"/>
  <c r="F45" i="2" s="1"/>
  <c r="I45" i="2" s="1"/>
  <c r="J45" i="2" s="1"/>
  <c r="B43" i="2"/>
  <c r="D43" i="2" s="1"/>
  <c r="E43" i="2" s="1"/>
  <c r="F43" i="2" s="1"/>
  <c r="I43" i="2" s="1"/>
  <c r="J43" i="2" s="1"/>
  <c r="B47" i="2"/>
  <c r="D47" i="2" s="1"/>
  <c r="E47" i="2" s="1"/>
  <c r="F47" i="2" s="1"/>
  <c r="I47" i="2" s="1"/>
  <c r="J47" i="2" s="1"/>
  <c r="I42" i="2"/>
  <c r="J42" i="2" s="1"/>
  <c r="L45" i="2" l="1"/>
  <c r="L42" i="2"/>
  <c r="K45" i="2"/>
  <c r="K42" i="2"/>
</calcChain>
</file>

<file path=xl/sharedStrings.xml><?xml version="1.0" encoding="utf-8"?>
<sst xmlns="http://schemas.openxmlformats.org/spreadsheetml/2006/main" count="1032" uniqueCount="69">
  <si>
    <t>MRT and MRT-CBD stored as non-diluted stocks</t>
  </si>
  <si>
    <t>Measurements</t>
  </si>
  <si>
    <t>RAW values</t>
  </si>
  <si>
    <t>OD620 (multiscan)</t>
  </si>
  <si>
    <t>A</t>
  </si>
  <si>
    <t>B</t>
  </si>
  <si>
    <t>C</t>
  </si>
  <si>
    <t>D</t>
  </si>
  <si>
    <t>E</t>
  </si>
  <si>
    <t>F</t>
  </si>
  <si>
    <t>G</t>
  </si>
  <si>
    <t>H</t>
  </si>
  <si>
    <t>Pi calibration</t>
  </si>
  <si>
    <t>mass in detection reaction(pmol)</t>
  </si>
  <si>
    <t>Rep1</t>
  </si>
  <si>
    <t>Rep2</t>
  </si>
  <si>
    <t xml:space="preserve">Rep3 </t>
  </si>
  <si>
    <t>Average</t>
  </si>
  <si>
    <t>Norm average (to 0)</t>
  </si>
  <si>
    <t>Std</t>
  </si>
  <si>
    <t>norm. std</t>
  </si>
  <si>
    <t>Activity calculations</t>
  </si>
  <si>
    <t>MarathonRT reaction</t>
  </si>
  <si>
    <t>+RT</t>
  </si>
  <si>
    <t>-RT</t>
  </si>
  <si>
    <t>A620</t>
  </si>
  <si>
    <t>Sample</t>
  </si>
  <si>
    <t>*multiplication factor</t>
  </si>
  <si>
    <t>Rep3</t>
  </si>
  <si>
    <t>average (+RT)</t>
  </si>
  <si>
    <t>average - control (-RT)</t>
  </si>
  <si>
    <t>(-)RT average</t>
  </si>
  <si>
    <t>MRT 0.6 µg (1)</t>
  </si>
  <si>
    <t>MRT 0.6 µg (2)</t>
  </si>
  <si>
    <t>MRT 0.6 µg (3)</t>
  </si>
  <si>
    <t>MRT-CBD 0.6 µg (1)</t>
  </si>
  <si>
    <t>MRT-CBD 0.6 µg (2)</t>
  </si>
  <si>
    <t>MRT-CBD 0.6 µg (3)</t>
  </si>
  <si>
    <t xml:space="preserve">*Dilution factor of the reverse transcription reaction, that is pipetted to the multiwell plate for activity measurement. </t>
  </si>
  <si>
    <t>from Pi calibration  (0 not included)</t>
  </si>
  <si>
    <t>result (from calibration) pmols Pi</t>
  </si>
  <si>
    <t>Reaction time (min)</t>
  </si>
  <si>
    <t>conc. PPi</t>
  </si>
  <si>
    <t>nmol</t>
  </si>
  <si>
    <t>Activity (U/rxn)</t>
  </si>
  <si>
    <t>Enzyme conc. Used for assay (ug/uL)</t>
  </si>
  <si>
    <t>Volume of enzyme used for assay (uL)</t>
  </si>
  <si>
    <t>Activity (U/uL enzyme)</t>
  </si>
  <si>
    <t>Activity (U/ug enzyme)</t>
  </si>
  <si>
    <t>Average Activity (U/µg enzyme)</t>
  </si>
  <si>
    <t>Average Activity (U/µL enzyme)</t>
  </si>
  <si>
    <t>Regression values (0 not included)</t>
  </si>
  <si>
    <t>slope</t>
  </si>
  <si>
    <t>intercept</t>
  </si>
  <si>
    <r>
      <t>Strored at -20</t>
    </r>
    <r>
      <rPr>
        <sz val="11"/>
        <color theme="1"/>
        <rFont val="Aptos Narrow"/>
        <family val="2"/>
      </rPr>
      <t>°C</t>
    </r>
  </si>
  <si>
    <t>multiplication factor</t>
  </si>
  <si>
    <t>RT average</t>
  </si>
  <si>
    <t>Strored at -70°C</t>
  </si>
  <si>
    <t>Strored at -20°C</t>
  </si>
  <si>
    <t xml:space="preserve">MRT 0.6 µg (1) OLD </t>
  </si>
  <si>
    <t>MRT 0.6 µg (2) OLD</t>
  </si>
  <si>
    <t>MRT 0.6 µg (1) NEW</t>
  </si>
  <si>
    <t>MRT 0.6 µg (2) NEW</t>
  </si>
  <si>
    <t>MRT-CBD 0.6 µg (1) OLD</t>
  </si>
  <si>
    <t>MRT-CBD 0.6 µg (2) OLD</t>
  </si>
  <si>
    <t>MRT-CBD 0.6 µg (1) NEW</t>
  </si>
  <si>
    <t>MRT-CBD 0.6 µg (2) NEW</t>
  </si>
  <si>
    <t>Calibration curve after dropping the outlier</t>
  </si>
  <si>
    <t>St. dev.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</si>
</sst>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"/>
    <numFmt numFmtId="166" formatCode="0.0"/>
    <numFmt numFmtId="167" formatCode="0.00000"/>
  </numFmts>
  <fonts count="8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</font>
    <font>
      <sz val="11"/>
      <color rgb="FF9C0006"/>
      <name val="Aptos Narrow"/>
      <family val="2"/>
      <scheme val="minor"/>
    </font>
    <font>
      <strike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9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5" fillId="13" borderId="0" applyNumberFormat="0" applyBorder="0" applyAlignment="0" applyProtection="0"/>
  </cellStyleXfs>
  <cellXfs count="135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/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/>
    <xf numFmtId="0" fontId="0" fillId="0" borderId="8" xfId="0" applyBorder="1"/>
    <xf numFmtId="164" fontId="0" fillId="0" borderId="9" xfId="0" applyNumberFormat="1" applyBorder="1"/>
    <xf numFmtId="164" fontId="0" fillId="0" borderId="10" xfId="0" applyNumberFormat="1" applyBorder="1"/>
    <xf numFmtId="164" fontId="0" fillId="0" borderId="0" xfId="0" applyNumberFormat="1"/>
    <xf numFmtId="0" fontId="2" fillId="0" borderId="3" xfId="0" applyFont="1" applyBorder="1"/>
    <xf numFmtId="0" fontId="0" fillId="0" borderId="11" xfId="0" applyBorder="1"/>
    <xf numFmtId="164" fontId="0" fillId="0" borderId="12" xfId="0" applyNumberFormat="1" applyBorder="1"/>
    <xf numFmtId="164" fontId="0" fillId="0" borderId="13" xfId="0" applyNumberFormat="1" applyBorder="1"/>
    <xf numFmtId="0" fontId="0" fillId="0" borderId="14" xfId="0" applyBorder="1"/>
    <xf numFmtId="164" fontId="0" fillId="0" borderId="15" xfId="0" applyNumberFormat="1" applyBorder="1"/>
    <xf numFmtId="164" fontId="0" fillId="0" borderId="16" xfId="0" applyNumberFormat="1" applyBorder="1"/>
    <xf numFmtId="0" fontId="2" fillId="0" borderId="0" xfId="0" applyFont="1"/>
    <xf numFmtId="0" fontId="0" fillId="0" borderId="17" xfId="0" applyBorder="1"/>
    <xf numFmtId="0" fontId="0" fillId="0" borderId="4" xfId="0" applyBorder="1"/>
    <xf numFmtId="0" fontId="0" fillId="0" borderId="18" xfId="0" applyBorder="1" applyAlignment="1">
      <alignment horizontal="center" vertical="center" wrapText="1"/>
    </xf>
    <xf numFmtId="0" fontId="2" fillId="0" borderId="19" xfId="0" applyFont="1" applyBorder="1" applyAlignment="1">
      <alignment horizontal="center" wrapText="1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1" xfId="0" quotePrefix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0" fillId="0" borderId="9" xfId="0" applyBorder="1"/>
    <xf numFmtId="165" fontId="3" fillId="0" borderId="9" xfId="0" applyNumberFormat="1" applyFont="1" applyBorder="1"/>
    <xf numFmtId="165" fontId="3" fillId="0" borderId="3" xfId="0" applyNumberFormat="1" applyFont="1" applyBorder="1"/>
    <xf numFmtId="0" fontId="0" fillId="0" borderId="22" xfId="0" applyBorder="1"/>
    <xf numFmtId="165" fontId="3" fillId="0" borderId="22" xfId="0" applyNumberFormat="1" applyFont="1" applyBorder="1"/>
    <xf numFmtId="0" fontId="0" fillId="0" borderId="0" xfId="0" applyAlignment="1">
      <alignment horizontal="center"/>
    </xf>
    <xf numFmtId="0" fontId="2" fillId="0" borderId="23" xfId="0" applyFont="1" applyBorder="1" applyAlignment="1">
      <alignment horizontal="center" vertical="center" wrapText="1"/>
    </xf>
    <xf numFmtId="0" fontId="2" fillId="0" borderId="18" xfId="0" applyFont="1" applyBorder="1" applyAlignment="1">
      <alignment wrapText="1"/>
    </xf>
    <xf numFmtId="0" fontId="2" fillId="0" borderId="20" xfId="0" applyFont="1" applyBorder="1" applyAlignment="1">
      <alignment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166" fontId="3" fillId="0" borderId="9" xfId="0" applyNumberFormat="1" applyFont="1" applyBorder="1"/>
    <xf numFmtId="2" fontId="3" fillId="0" borderId="9" xfId="0" applyNumberFormat="1" applyFont="1" applyBorder="1"/>
    <xf numFmtId="2" fontId="0" fillId="0" borderId="9" xfId="0" applyNumberFormat="1" applyBorder="1" applyAlignment="1">
      <alignment vertical="center"/>
    </xf>
    <xf numFmtId="2" fontId="0" fillId="0" borderId="10" xfId="0" applyNumberFormat="1" applyBorder="1" applyAlignment="1">
      <alignment vertical="center"/>
    </xf>
    <xf numFmtId="166" fontId="3" fillId="0" borderId="3" xfId="0" applyNumberFormat="1" applyFont="1" applyBorder="1"/>
    <xf numFmtId="2" fontId="3" fillId="0" borderId="3" xfId="0" applyNumberFormat="1" applyFont="1" applyBorder="1"/>
    <xf numFmtId="2" fontId="0" fillId="0" borderId="3" xfId="0" applyNumberFormat="1" applyBorder="1" applyAlignment="1">
      <alignment vertical="center"/>
    </xf>
    <xf numFmtId="2" fontId="0" fillId="0" borderId="13" xfId="0" applyNumberFormat="1" applyBorder="1" applyAlignment="1">
      <alignment vertical="center"/>
    </xf>
    <xf numFmtId="166" fontId="3" fillId="0" borderId="22" xfId="0" applyNumberFormat="1" applyFont="1" applyBorder="1"/>
    <xf numFmtId="2" fontId="3" fillId="0" borderId="22" xfId="0" applyNumberFormat="1" applyFont="1" applyBorder="1"/>
    <xf numFmtId="2" fontId="0" fillId="0" borderId="22" xfId="0" applyNumberFormat="1" applyBorder="1" applyAlignment="1">
      <alignment vertical="center"/>
    </xf>
    <xf numFmtId="2" fontId="0" fillId="0" borderId="16" xfId="0" applyNumberFormat="1" applyBorder="1" applyAlignment="1">
      <alignment vertical="center"/>
    </xf>
    <xf numFmtId="1" fontId="3" fillId="0" borderId="3" xfId="0" applyNumberFormat="1" applyFont="1" applyBorder="1"/>
    <xf numFmtId="1" fontId="0" fillId="0" borderId="3" xfId="0" applyNumberFormat="1" applyBorder="1"/>
    <xf numFmtId="1" fontId="0" fillId="0" borderId="22" xfId="0" applyNumberFormat="1" applyBorder="1"/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2" fontId="0" fillId="0" borderId="0" xfId="0" applyNumberFormat="1"/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0" fillId="3" borderId="3" xfId="0" applyFill="1" applyBorder="1"/>
    <xf numFmtId="0" fontId="0" fillId="3" borderId="9" xfId="0" applyFill="1" applyBorder="1"/>
    <xf numFmtId="0" fontId="0" fillId="3" borderId="22" xfId="0" applyFill="1" applyBorder="1"/>
    <xf numFmtId="0" fontId="0" fillId="4" borderId="3" xfId="0" applyFill="1" applyBorder="1"/>
    <xf numFmtId="0" fontId="0" fillId="5" borderId="3" xfId="0" applyFill="1" applyBorder="1"/>
    <xf numFmtId="0" fontId="0" fillId="0" borderId="32" xfId="0" applyBorder="1"/>
    <xf numFmtId="0" fontId="0" fillId="6" borderId="3" xfId="0" applyFill="1" applyBorder="1"/>
    <xf numFmtId="1" fontId="3" fillId="0" borderId="9" xfId="0" applyNumberFormat="1" applyFont="1" applyBorder="1"/>
    <xf numFmtId="1" fontId="0" fillId="0" borderId="9" xfId="0" applyNumberFormat="1" applyBorder="1"/>
    <xf numFmtId="0" fontId="0" fillId="0" borderId="4" xfId="0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35" xfId="0" applyBorder="1"/>
    <xf numFmtId="0" fontId="0" fillId="6" borderId="35" xfId="0" applyFill="1" applyBorder="1"/>
    <xf numFmtId="165" fontId="3" fillId="0" borderId="35" xfId="0" applyNumberFormat="1" applyFont="1" applyBorder="1"/>
    <xf numFmtId="164" fontId="0" fillId="0" borderId="35" xfId="0" applyNumberFormat="1" applyBorder="1"/>
    <xf numFmtId="0" fontId="0" fillId="5" borderId="9" xfId="0" applyFill="1" applyBorder="1"/>
    <xf numFmtId="0" fontId="0" fillId="6" borderId="9" xfId="0" applyFill="1" applyBorder="1"/>
    <xf numFmtId="0" fontId="0" fillId="5" borderId="22" xfId="0" applyFill="1" applyBorder="1"/>
    <xf numFmtId="0" fontId="0" fillId="6" borderId="22" xfId="0" applyFill="1" applyBorder="1"/>
    <xf numFmtId="0" fontId="0" fillId="4" borderId="9" xfId="0" applyFill="1" applyBorder="1"/>
    <xf numFmtId="0" fontId="0" fillId="4" borderId="22" xfId="0" applyFill="1" applyBorder="1"/>
    <xf numFmtId="0" fontId="3" fillId="7" borderId="0" xfId="0" applyFont="1" applyFill="1"/>
    <xf numFmtId="0" fontId="0" fillId="7" borderId="0" xfId="0" applyFill="1"/>
    <xf numFmtId="0" fontId="2" fillId="0" borderId="20" xfId="0" applyFont="1" applyBorder="1" applyAlignment="1">
      <alignment horizontal="center" vertical="center" wrapText="1"/>
    </xf>
    <xf numFmtId="167" fontId="0" fillId="0" borderId="0" xfId="0" applyNumberFormat="1"/>
    <xf numFmtId="0" fontId="3" fillId="7" borderId="3" xfId="0" applyFont="1" applyFill="1" applyBorder="1"/>
    <xf numFmtId="0" fontId="3" fillId="0" borderId="3" xfId="0" applyFont="1" applyBorder="1"/>
    <xf numFmtId="0" fontId="0" fillId="7" borderId="3" xfId="0" applyFill="1" applyBorder="1"/>
    <xf numFmtId="0" fontId="0" fillId="8" borderId="3" xfId="0" applyFill="1" applyBorder="1"/>
    <xf numFmtId="0" fontId="0" fillId="9" borderId="3" xfId="0" applyFill="1" applyBorder="1"/>
    <xf numFmtId="164" fontId="0" fillId="0" borderId="3" xfId="0" applyNumberFormat="1" applyBorder="1"/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10" borderId="3" xfId="0" applyFont="1" applyFill="1" applyBorder="1"/>
    <xf numFmtId="0" fontId="0" fillId="10" borderId="3" xfId="0" applyFill="1" applyBorder="1"/>
    <xf numFmtId="0" fontId="3" fillId="8" borderId="3" xfId="0" applyFont="1" applyFill="1" applyBorder="1"/>
    <xf numFmtId="0" fontId="3" fillId="8" borderId="37" xfId="0" applyFont="1" applyFill="1" applyBorder="1"/>
    <xf numFmtId="0" fontId="0" fillId="9" borderId="37" xfId="0" applyFill="1" applyBorder="1"/>
    <xf numFmtId="0" fontId="3" fillId="8" borderId="38" xfId="0" applyFont="1" applyFill="1" applyBorder="1"/>
    <xf numFmtId="0" fontId="0" fillId="9" borderId="38" xfId="0" applyFill="1" applyBorder="1"/>
    <xf numFmtId="0" fontId="0" fillId="8" borderId="37" xfId="0" applyFill="1" applyBorder="1"/>
    <xf numFmtId="0" fontId="0" fillId="8" borderId="38" xfId="0" applyFill="1" applyBorder="1"/>
    <xf numFmtId="1" fontId="3" fillId="0" borderId="22" xfId="0" applyNumberFormat="1" applyFont="1" applyBorder="1"/>
    <xf numFmtId="0" fontId="0" fillId="0" borderId="0" xfId="0" applyAlignment="1">
      <alignment wrapText="1"/>
    </xf>
    <xf numFmtId="2" fontId="0" fillId="0" borderId="0" xfId="0" applyNumberFormat="1" applyAlignment="1">
      <alignment horizontal="right" vertical="center" wrapText="1"/>
    </xf>
    <xf numFmtId="0" fontId="0" fillId="14" borderId="0" xfId="0" applyFill="1"/>
    <xf numFmtId="0" fontId="5" fillId="13" borderId="0" xfId="2" applyAlignment="1">
      <alignment horizontal="center" vertical="center" wrapText="1"/>
    </xf>
    <xf numFmtId="0" fontId="6" fillId="0" borderId="11" xfId="0" applyFont="1" applyBorder="1"/>
    <xf numFmtId="0" fontId="6" fillId="7" borderId="0" xfId="0" applyFont="1" applyFill="1"/>
    <xf numFmtId="164" fontId="6" fillId="0" borderId="12" xfId="0" applyNumberFormat="1" applyFont="1" applyBorder="1"/>
    <xf numFmtId="164" fontId="6" fillId="0" borderId="13" xfId="0" applyNumberFormat="1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26" xfId="0" applyNumberFormat="1" applyBorder="1" applyAlignment="1">
      <alignment horizontal="center" vertical="center"/>
    </xf>
    <xf numFmtId="2" fontId="0" fillId="0" borderId="28" xfId="0" applyNumberFormat="1" applyBorder="1" applyAlignment="1">
      <alignment horizontal="center" vertical="center"/>
    </xf>
    <xf numFmtId="2" fontId="0" fillId="0" borderId="27" xfId="0" applyNumberForma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12" borderId="0" xfId="0" applyFill="1" applyAlignment="1">
      <alignment horizontal="center"/>
    </xf>
    <xf numFmtId="0" fontId="0" fillId="0" borderId="36" xfId="0" applyBorder="1" applyAlignment="1">
      <alignment horizontal="center"/>
    </xf>
    <xf numFmtId="0" fontId="0" fillId="11" borderId="0" xfId="0" applyFill="1" applyAlignment="1">
      <alignment horizontal="center"/>
    </xf>
    <xf numFmtId="0" fontId="0" fillId="0" borderId="0" xfId="0" applyFont="1"/>
    <xf numFmtId="0" fontId="7" fillId="0" borderId="0" xfId="0" applyFont="1"/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6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5.xml"/><Relationship Id="rId27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v>Pi calibration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errBars>
            <c:errDir val="y"/>
            <c:errBarType val="both"/>
            <c:errValType val="cust"/>
            <c:noEndCap val="0"/>
            <c:plus>
              <c:numRef>
                <c:f>'Week 0'!$G$16:$G$23</c:f>
                <c:numCache>
                  <c:formatCode>General</c:formatCode>
                  <c:ptCount val="8"/>
                  <c:pt idx="0">
                    <c:v>2.5166114784235787E-3</c:v>
                  </c:pt>
                  <c:pt idx="1">
                    <c:v>3.0550504633038811E-3</c:v>
                  </c:pt>
                  <c:pt idx="2">
                    <c:v>7.5498344352707414E-3</c:v>
                  </c:pt>
                  <c:pt idx="3">
                    <c:v>1.4640127503998488E-2</c:v>
                  </c:pt>
                  <c:pt idx="4">
                    <c:v>3.507610772781572E-2</c:v>
                  </c:pt>
                  <c:pt idx="5">
                    <c:v>1.6258331197676279E-2</c:v>
                  </c:pt>
                  <c:pt idx="6">
                    <c:v>3.9272551907577079E-2</c:v>
                  </c:pt>
                  <c:pt idx="7">
                    <c:v>7.7582214456665216E-2</c:v>
                  </c:pt>
                </c:numCache>
              </c:numRef>
            </c:plus>
            <c:minus>
              <c:numRef>
                <c:f>'Week 0'!$G$16:$G$23</c:f>
                <c:numCache>
                  <c:formatCode>General</c:formatCode>
                  <c:ptCount val="8"/>
                  <c:pt idx="0">
                    <c:v>2.5166114784235787E-3</c:v>
                  </c:pt>
                  <c:pt idx="1">
                    <c:v>3.0550504633038811E-3</c:v>
                  </c:pt>
                  <c:pt idx="2">
                    <c:v>7.5498344352707414E-3</c:v>
                  </c:pt>
                  <c:pt idx="3">
                    <c:v>1.4640127503998488E-2</c:v>
                  </c:pt>
                  <c:pt idx="4">
                    <c:v>3.507610772781572E-2</c:v>
                  </c:pt>
                  <c:pt idx="5">
                    <c:v>1.6258331197676279E-2</c:v>
                  </c:pt>
                  <c:pt idx="6">
                    <c:v>3.9272551907577079E-2</c:v>
                  </c:pt>
                  <c:pt idx="7">
                    <c:v>7.7582214456665216E-2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'Week 0'!$A$16:$A$23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'Week 0'!$E$16:$E$23</c:f>
              <c:numCache>
                <c:formatCode>0.000</c:formatCode>
                <c:ptCount val="8"/>
                <c:pt idx="0">
                  <c:v>8.6333333333333331E-2</c:v>
                </c:pt>
                <c:pt idx="1">
                  <c:v>0.14133333333333334</c:v>
                </c:pt>
                <c:pt idx="2">
                  <c:v>0.20000000000000004</c:v>
                </c:pt>
                <c:pt idx="3">
                  <c:v>0.33666666666666667</c:v>
                </c:pt>
                <c:pt idx="4">
                  <c:v>0.5006666666666667</c:v>
                </c:pt>
                <c:pt idx="5">
                  <c:v>0.62766666666666671</c:v>
                </c:pt>
                <c:pt idx="6">
                  <c:v>0.77533333333333332</c:v>
                </c:pt>
                <c:pt idx="7">
                  <c:v>0.8889999999999999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71C9-49EF-831E-B4D4E69AC8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v>Pi calibration normalized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1425417617190374"/>
                  <c:y val="-0.2678978876073934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'Week 0'!$H$17:$H$23</c:f>
                <c:numCache>
                  <c:formatCode>General</c:formatCode>
                  <c:ptCount val="7"/>
                  <c:pt idx="0">
                    <c:v>5.5272510919116759E-2</c:v>
                  </c:pt>
                  <c:pt idx="1">
                    <c:v>8.6889783261731884E-2</c:v>
                  </c:pt>
                  <c:pt idx="2">
                    <c:v>0.12099639459090708</c:v>
                  </c:pt>
                  <c:pt idx="3">
                    <c:v>0.18728616534014389</c:v>
                  </c:pt>
                  <c:pt idx="4">
                    <c:v>0.12750816129831172</c:v>
                  </c:pt>
                  <c:pt idx="5">
                    <c:v>0.1981730352686184</c:v>
                  </c:pt>
                  <c:pt idx="6">
                    <c:v>0.27853584052445607</c:v>
                  </c:pt>
                </c:numCache>
              </c:numRef>
            </c:plus>
            <c:minus>
              <c:numRef>
                <c:f>'Week 0'!$H$17:$H$23</c:f>
                <c:numCache>
                  <c:formatCode>General</c:formatCode>
                  <c:ptCount val="7"/>
                  <c:pt idx="0">
                    <c:v>5.5272510919116759E-2</c:v>
                  </c:pt>
                  <c:pt idx="1">
                    <c:v>8.6889783261731884E-2</c:v>
                  </c:pt>
                  <c:pt idx="2">
                    <c:v>0.12099639459090708</c:v>
                  </c:pt>
                  <c:pt idx="3">
                    <c:v>0.18728616534014389</c:v>
                  </c:pt>
                  <c:pt idx="4">
                    <c:v>0.12750816129831172</c:v>
                  </c:pt>
                  <c:pt idx="5">
                    <c:v>0.1981730352686184</c:v>
                  </c:pt>
                  <c:pt idx="6">
                    <c:v>0.27853584052445607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'Week 0'!$A$17:$A$23</c:f>
              <c:numCache>
                <c:formatCode>General</c:formatCode>
                <c:ptCount val="7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  <c:pt idx="6">
                  <c:v>4000</c:v>
                </c:pt>
              </c:numCache>
            </c:numRef>
          </c:xVal>
          <c:yVal>
            <c:numRef>
              <c:f>'Week 0'!$F$17:$F$23</c:f>
              <c:numCache>
                <c:formatCode>0.000</c:formatCode>
                <c:ptCount val="7"/>
                <c:pt idx="0">
                  <c:v>5.5000000000000007E-2</c:v>
                </c:pt>
                <c:pt idx="1">
                  <c:v>0.11366666666666671</c:v>
                </c:pt>
                <c:pt idx="2">
                  <c:v>0.25033333333333335</c:v>
                </c:pt>
                <c:pt idx="3">
                  <c:v>0.41433333333333339</c:v>
                </c:pt>
                <c:pt idx="4">
                  <c:v>0.54133333333333333</c:v>
                </c:pt>
                <c:pt idx="5">
                  <c:v>0.68899999999999995</c:v>
                </c:pt>
                <c:pt idx="6">
                  <c:v>0.80266666666666653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0549-4396-B143-61E30CA72A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'[1]MarathonRT activity -20'!$C$3:$C$10</c:f>
              <c:strCache>
                <c:ptCount val="1"/>
                <c:pt idx="0">
                  <c:v>0.077 0.116 0.158 0.282 0.432 0.543 0.67 0.901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099831751594652"/>
                  <c:y val="-3.6387637675463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'[1]MarathonRT activity -20'!$G$3:$G$10</c:f>
                <c:numCache>
                  <c:formatCode>General</c:formatCode>
                  <c:ptCount val="8"/>
                  <c:pt idx="0">
                    <c:v>0</c:v>
                  </c:pt>
                  <c:pt idx="1">
                    <c:v>2.0000000000000018E-3</c:v>
                  </c:pt>
                  <c:pt idx="2">
                    <c:v>5.7735026918962634E-4</c:v>
                  </c:pt>
                  <c:pt idx="3">
                    <c:v>4.3588989435406587E-3</c:v>
                  </c:pt>
                  <c:pt idx="4">
                    <c:v>6.4291005073286427E-3</c:v>
                  </c:pt>
                  <c:pt idx="5">
                    <c:v>9.6436507609929632E-3</c:v>
                  </c:pt>
                  <c:pt idx="6">
                    <c:v>4.7258156262526127E-3</c:v>
                  </c:pt>
                  <c:pt idx="7">
                    <c:v>5.5824128594482617E-2</c:v>
                  </c:pt>
                </c:numCache>
              </c:numRef>
            </c:plus>
            <c:minus>
              <c:numRef>
                <c:f>'[1]MarathonRT activity -20'!$G$3:$G$10</c:f>
                <c:numCache>
                  <c:formatCode>General</c:formatCode>
                  <c:ptCount val="8"/>
                  <c:pt idx="0">
                    <c:v>0</c:v>
                  </c:pt>
                  <c:pt idx="1">
                    <c:v>2.0000000000000018E-3</c:v>
                  </c:pt>
                  <c:pt idx="2">
                    <c:v>5.7735026918962634E-4</c:v>
                  </c:pt>
                  <c:pt idx="3">
                    <c:v>4.3588989435406587E-3</c:v>
                  </c:pt>
                  <c:pt idx="4">
                    <c:v>6.4291005073286427E-3</c:v>
                  </c:pt>
                  <c:pt idx="5">
                    <c:v>9.6436507609929632E-3</c:v>
                  </c:pt>
                  <c:pt idx="6">
                    <c:v>4.7258156262526127E-3</c:v>
                  </c:pt>
                  <c:pt idx="7">
                    <c:v>5.5824128594482617E-2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'[1]MarathonRT activity -20'!$A$3:$A$10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'[1]MarathonRT activity -20'!$E$3:$E$10</c:f>
              <c:numCache>
                <c:formatCode>General</c:formatCode>
                <c:ptCount val="8"/>
                <c:pt idx="0">
                  <c:v>7.6999999999999999E-2</c:v>
                </c:pt>
                <c:pt idx="1">
                  <c:v>0.114</c:v>
                </c:pt>
                <c:pt idx="2">
                  <c:v>0.15766666666666665</c:v>
                </c:pt>
                <c:pt idx="3">
                  <c:v>0.28399999999999997</c:v>
                </c:pt>
                <c:pt idx="4">
                  <c:v>0.4346666666666667</c:v>
                </c:pt>
                <c:pt idx="5">
                  <c:v>0.53200000000000003</c:v>
                </c:pt>
                <c:pt idx="6">
                  <c:v>0.66833333333333345</c:v>
                </c:pt>
                <c:pt idx="7">
                  <c:v>0.87233333333333329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3ED-40EF-8CCF-6B9EAF7BDB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zero not included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67827369350056E-2"/>
                  <c:y val="-0.26090452389011698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'[1]MarathonRT activity -20'!$H$4:$H$10</c:f>
                <c:numCache>
                  <c:formatCode>General</c:formatCode>
                  <c:ptCount val="7"/>
                  <c:pt idx="0">
                    <c:v>4.4721359549995815E-2</c:v>
                  </c:pt>
                  <c:pt idx="1">
                    <c:v>2.4028114141347555E-2</c:v>
                  </c:pt>
                  <c:pt idx="2">
                    <c:v>6.6021958040796233E-2</c:v>
                  </c:pt>
                  <c:pt idx="3">
                    <c:v>8.0181671891577835E-2</c:v>
                  </c:pt>
                  <c:pt idx="4">
                    <c:v>9.8202091428813074E-2</c:v>
                  </c:pt>
                  <c:pt idx="5">
                    <c:v>6.8744567976332591E-2</c:v>
                  </c:pt>
                  <c:pt idx="6">
                    <c:v>0.23627130294321105</c:v>
                  </c:pt>
                </c:numCache>
              </c:numRef>
            </c:plus>
            <c:minus>
              <c:numRef>
                <c:f>'[1]MarathonRT activity -20'!$H$4:$H$10</c:f>
                <c:numCache>
                  <c:formatCode>General</c:formatCode>
                  <c:ptCount val="7"/>
                  <c:pt idx="0">
                    <c:v>4.4721359549995815E-2</c:v>
                  </c:pt>
                  <c:pt idx="1">
                    <c:v>2.4028114141347555E-2</c:v>
                  </c:pt>
                  <c:pt idx="2">
                    <c:v>6.6021958040796233E-2</c:v>
                  </c:pt>
                  <c:pt idx="3">
                    <c:v>8.0181671891577835E-2</c:v>
                  </c:pt>
                  <c:pt idx="4">
                    <c:v>9.8202091428813074E-2</c:v>
                  </c:pt>
                  <c:pt idx="5">
                    <c:v>6.8744567976332591E-2</c:v>
                  </c:pt>
                  <c:pt idx="6">
                    <c:v>0.23627130294321105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'[1]MarathonRT activity -20'!$A$4:$A$10</c:f>
              <c:numCache>
                <c:formatCode>General</c:formatCode>
                <c:ptCount val="7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  <c:pt idx="6">
                  <c:v>4000</c:v>
                </c:pt>
              </c:numCache>
            </c:numRef>
          </c:xVal>
          <c:yVal>
            <c:numRef>
              <c:f>'[1]MarathonRT activity -20'!$F$4:$F$10</c:f>
              <c:numCache>
                <c:formatCode>General</c:formatCode>
                <c:ptCount val="7"/>
                <c:pt idx="0">
                  <c:v>3.7000000000000005E-2</c:v>
                </c:pt>
                <c:pt idx="1">
                  <c:v>8.066666666666665E-2</c:v>
                </c:pt>
                <c:pt idx="2">
                  <c:v>0.20699999999999996</c:v>
                </c:pt>
                <c:pt idx="3">
                  <c:v>0.35766666666666669</c:v>
                </c:pt>
                <c:pt idx="4">
                  <c:v>0.45500000000000002</c:v>
                </c:pt>
                <c:pt idx="5">
                  <c:v>0.59133333333333349</c:v>
                </c:pt>
                <c:pt idx="6">
                  <c:v>0.79533333333333334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821-4434-8A1A-B4A03A4CE1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'[1]MarathonRT activity -20'!$C$3:$C$10</c:f>
              <c:strCache>
                <c:ptCount val="1"/>
                <c:pt idx="0">
                  <c:v>0.077 0.116 0.158 0.282 0.432 0.543 0.67 0.901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099831751594652"/>
                  <c:y val="-3.6387637675463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'[1]MarathonRT activity -20'!$G$3:$G$10</c:f>
                <c:numCache>
                  <c:formatCode>General</c:formatCode>
                  <c:ptCount val="8"/>
                  <c:pt idx="0">
                    <c:v>0</c:v>
                  </c:pt>
                  <c:pt idx="1">
                    <c:v>2.0000000000000018E-3</c:v>
                  </c:pt>
                  <c:pt idx="2">
                    <c:v>5.7735026918962634E-4</c:v>
                  </c:pt>
                  <c:pt idx="3">
                    <c:v>4.3588989435406587E-3</c:v>
                  </c:pt>
                  <c:pt idx="4">
                    <c:v>6.4291005073286427E-3</c:v>
                  </c:pt>
                  <c:pt idx="5">
                    <c:v>9.6436507609929632E-3</c:v>
                  </c:pt>
                  <c:pt idx="6">
                    <c:v>4.7258156262526127E-3</c:v>
                  </c:pt>
                  <c:pt idx="7">
                    <c:v>5.5824128594482617E-2</c:v>
                  </c:pt>
                </c:numCache>
              </c:numRef>
            </c:plus>
            <c:minus>
              <c:numRef>
                <c:f>'[1]MarathonRT activity -20'!$G$3:$G$10</c:f>
                <c:numCache>
                  <c:formatCode>General</c:formatCode>
                  <c:ptCount val="8"/>
                  <c:pt idx="0">
                    <c:v>0</c:v>
                  </c:pt>
                  <c:pt idx="1">
                    <c:v>2.0000000000000018E-3</c:v>
                  </c:pt>
                  <c:pt idx="2">
                    <c:v>5.7735026918962634E-4</c:v>
                  </c:pt>
                  <c:pt idx="3">
                    <c:v>4.3588989435406587E-3</c:v>
                  </c:pt>
                  <c:pt idx="4">
                    <c:v>6.4291005073286427E-3</c:v>
                  </c:pt>
                  <c:pt idx="5">
                    <c:v>9.6436507609929632E-3</c:v>
                  </c:pt>
                  <c:pt idx="6">
                    <c:v>4.7258156262526127E-3</c:v>
                  </c:pt>
                  <c:pt idx="7">
                    <c:v>5.5824128594482617E-2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'[1]MarathonRT activity -20'!$A$3:$A$10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'[1]MarathonRT activity -20'!$E$3:$E$10</c:f>
              <c:numCache>
                <c:formatCode>General</c:formatCode>
                <c:ptCount val="8"/>
                <c:pt idx="0">
                  <c:v>7.6999999999999999E-2</c:v>
                </c:pt>
                <c:pt idx="1">
                  <c:v>0.114</c:v>
                </c:pt>
                <c:pt idx="2">
                  <c:v>0.15766666666666665</c:v>
                </c:pt>
                <c:pt idx="3">
                  <c:v>0.28399999999999997</c:v>
                </c:pt>
                <c:pt idx="4">
                  <c:v>0.4346666666666667</c:v>
                </c:pt>
                <c:pt idx="5">
                  <c:v>0.53200000000000003</c:v>
                </c:pt>
                <c:pt idx="6">
                  <c:v>0.66833333333333345</c:v>
                </c:pt>
                <c:pt idx="7">
                  <c:v>0.87233333333333329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71F-41F2-8619-7D86454B29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zero not included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67827369350056E-2"/>
                  <c:y val="-0.26090452389011698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'[1]MarathonRT activity -20'!$H$4:$H$10</c:f>
                <c:numCache>
                  <c:formatCode>General</c:formatCode>
                  <c:ptCount val="7"/>
                  <c:pt idx="0">
                    <c:v>4.4721359549995815E-2</c:v>
                  </c:pt>
                  <c:pt idx="1">
                    <c:v>2.4028114141347555E-2</c:v>
                  </c:pt>
                  <c:pt idx="2">
                    <c:v>6.6021958040796233E-2</c:v>
                  </c:pt>
                  <c:pt idx="3">
                    <c:v>8.0181671891577835E-2</c:v>
                  </c:pt>
                  <c:pt idx="4">
                    <c:v>9.8202091428813074E-2</c:v>
                  </c:pt>
                  <c:pt idx="5">
                    <c:v>6.8744567976332591E-2</c:v>
                  </c:pt>
                  <c:pt idx="6">
                    <c:v>0.23627130294321105</c:v>
                  </c:pt>
                </c:numCache>
              </c:numRef>
            </c:plus>
            <c:minus>
              <c:numRef>
                <c:f>'[1]MarathonRT activity -20'!$H$4:$H$10</c:f>
                <c:numCache>
                  <c:formatCode>General</c:formatCode>
                  <c:ptCount val="7"/>
                  <c:pt idx="0">
                    <c:v>4.4721359549995815E-2</c:v>
                  </c:pt>
                  <c:pt idx="1">
                    <c:v>2.4028114141347555E-2</c:v>
                  </c:pt>
                  <c:pt idx="2">
                    <c:v>6.6021958040796233E-2</c:v>
                  </c:pt>
                  <c:pt idx="3">
                    <c:v>8.0181671891577835E-2</c:v>
                  </c:pt>
                  <c:pt idx="4">
                    <c:v>9.8202091428813074E-2</c:v>
                  </c:pt>
                  <c:pt idx="5">
                    <c:v>6.8744567976332591E-2</c:v>
                  </c:pt>
                  <c:pt idx="6">
                    <c:v>0.23627130294321105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'[1]MarathonRT activity -20'!$A$4:$A$10</c:f>
              <c:numCache>
                <c:formatCode>General</c:formatCode>
                <c:ptCount val="7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  <c:pt idx="6">
                  <c:v>4000</c:v>
                </c:pt>
              </c:numCache>
            </c:numRef>
          </c:xVal>
          <c:yVal>
            <c:numRef>
              <c:f>'[1]MarathonRT activity -20'!$F$4:$F$10</c:f>
              <c:numCache>
                <c:formatCode>General</c:formatCode>
                <c:ptCount val="7"/>
                <c:pt idx="0">
                  <c:v>3.7000000000000005E-2</c:v>
                </c:pt>
                <c:pt idx="1">
                  <c:v>8.066666666666665E-2</c:v>
                </c:pt>
                <c:pt idx="2">
                  <c:v>0.20699999999999996</c:v>
                </c:pt>
                <c:pt idx="3">
                  <c:v>0.35766666666666669</c:v>
                </c:pt>
                <c:pt idx="4">
                  <c:v>0.45500000000000002</c:v>
                </c:pt>
                <c:pt idx="5">
                  <c:v>0.59133333333333349</c:v>
                </c:pt>
                <c:pt idx="6">
                  <c:v>0.79533333333333334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5CE-461C-B025-C3995AFFEB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'[2]MarathonRT activity -20'!$C$3:$C$10</c:f>
              <c:strCache>
                <c:ptCount val="1"/>
                <c:pt idx="0">
                  <c:v>0.078 0.116 0.158 0.271 0.391 0.509 0.688 0.791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099831751594652"/>
                  <c:y val="-3.6387637675463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'[2]MarathonRT activity -20'!$G$3:$G$10</c:f>
                <c:numCache>
                  <c:formatCode>General</c:formatCode>
                  <c:ptCount val="8"/>
                  <c:pt idx="0">
                    <c:v>1.0000000000000009E-3</c:v>
                  </c:pt>
                  <c:pt idx="1">
                    <c:v>1.1547005383792447E-3</c:v>
                  </c:pt>
                  <c:pt idx="2">
                    <c:v>2.0816659994661348E-3</c:v>
                  </c:pt>
                  <c:pt idx="3">
                    <c:v>1.0000000000000009E-2</c:v>
                  </c:pt>
                  <c:pt idx="4">
                    <c:v>3.5557465226494049E-2</c:v>
                  </c:pt>
                  <c:pt idx="5">
                    <c:v>2.6950572040929571E-2</c:v>
                  </c:pt>
                  <c:pt idx="6">
                    <c:v>1.4798648586948755E-2</c:v>
                  </c:pt>
                  <c:pt idx="7">
                    <c:v>3.3975481355432352E-2</c:v>
                  </c:pt>
                </c:numCache>
              </c:numRef>
            </c:plus>
            <c:minus>
              <c:numRef>
                <c:f>'[2]MarathonRT activity -20'!$G$3:$G$10</c:f>
                <c:numCache>
                  <c:formatCode>General</c:formatCode>
                  <c:ptCount val="8"/>
                  <c:pt idx="0">
                    <c:v>1.0000000000000009E-3</c:v>
                  </c:pt>
                  <c:pt idx="1">
                    <c:v>1.1547005383792447E-3</c:v>
                  </c:pt>
                  <c:pt idx="2">
                    <c:v>2.0816659994661348E-3</c:v>
                  </c:pt>
                  <c:pt idx="3">
                    <c:v>1.0000000000000009E-2</c:v>
                  </c:pt>
                  <c:pt idx="4">
                    <c:v>3.5557465226494049E-2</c:v>
                  </c:pt>
                  <c:pt idx="5">
                    <c:v>2.6950572040929571E-2</c:v>
                  </c:pt>
                  <c:pt idx="6">
                    <c:v>1.4798648586948755E-2</c:v>
                  </c:pt>
                  <c:pt idx="7">
                    <c:v>3.3975481355432352E-2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'[2]MarathonRT activity -20'!$A$3:$A$10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'[2]MarathonRT activity -20'!$E$3:$E$10</c:f>
              <c:numCache>
                <c:formatCode>General</c:formatCode>
                <c:ptCount val="8"/>
                <c:pt idx="0">
                  <c:v>7.8E-2</c:v>
                </c:pt>
                <c:pt idx="1">
                  <c:v>0.11733333333333333</c:v>
                </c:pt>
                <c:pt idx="2">
                  <c:v>0.15866666666666665</c:v>
                </c:pt>
                <c:pt idx="3">
                  <c:v>0.27100000000000002</c:v>
                </c:pt>
                <c:pt idx="4">
                  <c:v>0.42533333333333334</c:v>
                </c:pt>
                <c:pt idx="5">
                  <c:v>0.5033333333333333</c:v>
                </c:pt>
                <c:pt idx="6">
                  <c:v>0.69799999999999995</c:v>
                </c:pt>
                <c:pt idx="7">
                  <c:v>0.81933333333333336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D9B-436E-9D8F-A9C11FF3ED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67827369350056E-2"/>
                  <c:y val="-0.26090452389011698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'[2]MarathonRT activity -20'!$H$4:$H$10</c:f>
                <c:numCache>
                  <c:formatCode>General</c:formatCode>
                  <c:ptCount val="7"/>
                  <c:pt idx="0">
                    <c:v>3.398088489694235E-2</c:v>
                  </c:pt>
                  <c:pt idx="1">
                    <c:v>4.5625278075493797E-2</c:v>
                  </c:pt>
                  <c:pt idx="2">
                    <c:v>0.10000000000000005</c:v>
                  </c:pt>
                  <c:pt idx="3">
                    <c:v>0.18856687202818539</c:v>
                  </c:pt>
                  <c:pt idx="4">
                    <c:v>0.16416629386366</c:v>
                  </c:pt>
                  <c:pt idx="5">
                    <c:v>0.12164969620573968</c:v>
                  </c:pt>
                  <c:pt idx="6">
                    <c:v>0.1843243916453608</c:v>
                  </c:pt>
                </c:numCache>
              </c:numRef>
            </c:plus>
            <c:minus>
              <c:numRef>
                <c:f>'[2]MarathonRT activity -20'!$H$4:$H$10</c:f>
                <c:numCache>
                  <c:formatCode>General</c:formatCode>
                  <c:ptCount val="7"/>
                  <c:pt idx="0">
                    <c:v>3.398088489694235E-2</c:v>
                  </c:pt>
                  <c:pt idx="1">
                    <c:v>4.5625278075493797E-2</c:v>
                  </c:pt>
                  <c:pt idx="2">
                    <c:v>0.10000000000000005</c:v>
                  </c:pt>
                  <c:pt idx="3">
                    <c:v>0.18856687202818539</c:v>
                  </c:pt>
                  <c:pt idx="4">
                    <c:v>0.16416629386366</c:v>
                  </c:pt>
                  <c:pt idx="5">
                    <c:v>0.12164969620573968</c:v>
                  </c:pt>
                  <c:pt idx="6">
                    <c:v>0.1843243916453608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'[2]MarathonRT activity -20'!$A$4:$A$10</c:f>
              <c:numCache>
                <c:formatCode>General</c:formatCode>
                <c:ptCount val="7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  <c:pt idx="6">
                  <c:v>4000</c:v>
                </c:pt>
              </c:numCache>
            </c:numRef>
          </c:xVal>
          <c:yVal>
            <c:numRef>
              <c:f>'[2]MarathonRT activity -20'!$F$4:$F$10</c:f>
              <c:numCache>
                <c:formatCode>General</c:formatCode>
                <c:ptCount val="7"/>
                <c:pt idx="0">
                  <c:v>3.9333333333333331E-2</c:v>
                </c:pt>
                <c:pt idx="1">
                  <c:v>8.066666666666665E-2</c:v>
                </c:pt>
                <c:pt idx="2">
                  <c:v>0.193</c:v>
                </c:pt>
                <c:pt idx="3">
                  <c:v>0.34733333333333333</c:v>
                </c:pt>
                <c:pt idx="4">
                  <c:v>0.42533333333333329</c:v>
                </c:pt>
                <c:pt idx="5">
                  <c:v>0.62</c:v>
                </c:pt>
                <c:pt idx="6">
                  <c:v>0.7413333333333334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83D-4FA4-A73E-079D2C3D4D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'[2]MarathonRT activity -20'!$C$3:$C$10</c:f>
              <c:strCache>
                <c:ptCount val="1"/>
                <c:pt idx="0">
                  <c:v>0.078 0.116 0.158 0.271 0.391 0.509 0.688 0.791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099831751594652"/>
                  <c:y val="-3.6387637675463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'[2]MarathonRT activity -20'!$G$3:$G$10</c:f>
                <c:numCache>
                  <c:formatCode>General</c:formatCode>
                  <c:ptCount val="8"/>
                  <c:pt idx="0">
                    <c:v>1.0000000000000009E-3</c:v>
                  </c:pt>
                  <c:pt idx="1">
                    <c:v>1.1547005383792447E-3</c:v>
                  </c:pt>
                  <c:pt idx="2">
                    <c:v>2.0816659994661348E-3</c:v>
                  </c:pt>
                  <c:pt idx="3">
                    <c:v>1.0000000000000009E-2</c:v>
                  </c:pt>
                  <c:pt idx="4">
                    <c:v>3.5557465226494049E-2</c:v>
                  </c:pt>
                  <c:pt idx="5">
                    <c:v>2.6950572040929571E-2</c:v>
                  </c:pt>
                  <c:pt idx="6">
                    <c:v>1.4798648586948755E-2</c:v>
                  </c:pt>
                  <c:pt idx="7">
                    <c:v>3.3975481355432352E-2</c:v>
                  </c:pt>
                </c:numCache>
              </c:numRef>
            </c:plus>
            <c:minus>
              <c:numRef>
                <c:f>'[2]MarathonRT activity -20'!$G$3:$G$10</c:f>
                <c:numCache>
                  <c:formatCode>General</c:formatCode>
                  <c:ptCount val="8"/>
                  <c:pt idx="0">
                    <c:v>1.0000000000000009E-3</c:v>
                  </c:pt>
                  <c:pt idx="1">
                    <c:v>1.1547005383792447E-3</c:v>
                  </c:pt>
                  <c:pt idx="2">
                    <c:v>2.0816659994661348E-3</c:v>
                  </c:pt>
                  <c:pt idx="3">
                    <c:v>1.0000000000000009E-2</c:v>
                  </c:pt>
                  <c:pt idx="4">
                    <c:v>3.5557465226494049E-2</c:v>
                  </c:pt>
                  <c:pt idx="5">
                    <c:v>2.6950572040929571E-2</c:v>
                  </c:pt>
                  <c:pt idx="6">
                    <c:v>1.4798648586948755E-2</c:v>
                  </c:pt>
                  <c:pt idx="7">
                    <c:v>3.3975481355432352E-2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'[2]MarathonRT activity -20'!$A$3:$A$10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'[2]MarathonRT activity -20'!$E$3:$E$10</c:f>
              <c:numCache>
                <c:formatCode>General</c:formatCode>
                <c:ptCount val="8"/>
                <c:pt idx="0">
                  <c:v>7.8E-2</c:v>
                </c:pt>
                <c:pt idx="1">
                  <c:v>0.11733333333333333</c:v>
                </c:pt>
                <c:pt idx="2">
                  <c:v>0.15866666666666665</c:v>
                </c:pt>
                <c:pt idx="3">
                  <c:v>0.27100000000000002</c:v>
                </c:pt>
                <c:pt idx="4">
                  <c:v>0.42533333333333334</c:v>
                </c:pt>
                <c:pt idx="5">
                  <c:v>0.5033333333333333</c:v>
                </c:pt>
                <c:pt idx="6">
                  <c:v>0.69799999999999995</c:v>
                </c:pt>
                <c:pt idx="7">
                  <c:v>0.81933333333333336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16E-4A61-B37D-F39032CF3E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zero not included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67827369350056E-2"/>
                  <c:y val="-0.26090452389011698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'[2]MarathonRT activity -20'!$H$4:$H$10</c:f>
                <c:numCache>
                  <c:formatCode>General</c:formatCode>
                  <c:ptCount val="7"/>
                  <c:pt idx="0">
                    <c:v>3.398088489694235E-2</c:v>
                  </c:pt>
                  <c:pt idx="1">
                    <c:v>4.5625278075493797E-2</c:v>
                  </c:pt>
                  <c:pt idx="2">
                    <c:v>0.10000000000000005</c:v>
                  </c:pt>
                  <c:pt idx="3">
                    <c:v>0.18856687202818539</c:v>
                  </c:pt>
                  <c:pt idx="4">
                    <c:v>0.16416629386366</c:v>
                  </c:pt>
                  <c:pt idx="5">
                    <c:v>0.12164969620573968</c:v>
                  </c:pt>
                  <c:pt idx="6">
                    <c:v>0.1843243916453608</c:v>
                  </c:pt>
                </c:numCache>
              </c:numRef>
            </c:plus>
            <c:minus>
              <c:numRef>
                <c:f>'[2]MarathonRT activity -20'!$H$4:$H$10</c:f>
                <c:numCache>
                  <c:formatCode>General</c:formatCode>
                  <c:ptCount val="7"/>
                  <c:pt idx="0">
                    <c:v>3.398088489694235E-2</c:v>
                  </c:pt>
                  <c:pt idx="1">
                    <c:v>4.5625278075493797E-2</c:v>
                  </c:pt>
                  <c:pt idx="2">
                    <c:v>0.10000000000000005</c:v>
                  </c:pt>
                  <c:pt idx="3">
                    <c:v>0.18856687202818539</c:v>
                  </c:pt>
                  <c:pt idx="4">
                    <c:v>0.16416629386366</c:v>
                  </c:pt>
                  <c:pt idx="5">
                    <c:v>0.12164969620573968</c:v>
                  </c:pt>
                  <c:pt idx="6">
                    <c:v>0.1843243916453608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'[2]MarathonRT activity -20'!$A$4:$A$10</c:f>
              <c:numCache>
                <c:formatCode>General</c:formatCode>
                <c:ptCount val="7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  <c:pt idx="6">
                  <c:v>4000</c:v>
                </c:pt>
              </c:numCache>
            </c:numRef>
          </c:xVal>
          <c:yVal>
            <c:numRef>
              <c:f>'[2]MarathonRT activity -20'!$F$4:$F$10</c:f>
              <c:numCache>
                <c:formatCode>General</c:formatCode>
                <c:ptCount val="7"/>
                <c:pt idx="0">
                  <c:v>3.9333333333333331E-2</c:v>
                </c:pt>
                <c:pt idx="1">
                  <c:v>8.066666666666665E-2</c:v>
                </c:pt>
                <c:pt idx="2">
                  <c:v>0.193</c:v>
                </c:pt>
                <c:pt idx="3">
                  <c:v>0.34733333333333333</c:v>
                </c:pt>
                <c:pt idx="4">
                  <c:v>0.42533333333333329</c:v>
                </c:pt>
                <c:pt idx="5">
                  <c:v>0.62</c:v>
                </c:pt>
                <c:pt idx="6">
                  <c:v>0.7413333333333334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256-4521-B32E-0F82537D61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'[3]MarathonRT activity -20'!$C$3:$C$10</c:f>
              <c:strCache>
                <c:ptCount val="1"/>
                <c:pt idx="0">
                  <c:v>0.075 0.12 0.186 0.326 0.517 0.688 0.838 1.077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099831751594652"/>
                  <c:y val="-3.6387637675463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'[3]MarathonRT activity -20'!$G$3:$G$10</c:f>
                <c:numCache>
                  <c:formatCode>General</c:formatCode>
                  <c:ptCount val="8"/>
                  <c:pt idx="0">
                    <c:v>5.7735026918962634E-4</c:v>
                  </c:pt>
                  <c:pt idx="1">
                    <c:v>1.5275252316519479E-3</c:v>
                  </c:pt>
                  <c:pt idx="2">
                    <c:v>5.0332229568471705E-3</c:v>
                  </c:pt>
                  <c:pt idx="3">
                    <c:v>2.0816659994661348E-3</c:v>
                  </c:pt>
                  <c:pt idx="4">
                    <c:v>1.9347695814575284E-2</c:v>
                  </c:pt>
                  <c:pt idx="5">
                    <c:v>4.6231302526895494E-2</c:v>
                  </c:pt>
                  <c:pt idx="6">
                    <c:v>2.8148416178061152E-2</c:v>
                  </c:pt>
                  <c:pt idx="7">
                    <c:v>3.0550504633038958E-3</c:v>
                  </c:pt>
                </c:numCache>
              </c:numRef>
            </c:plus>
            <c:minus>
              <c:numRef>
                <c:f>'[3]MarathonRT activity -20'!$G$3:$G$10</c:f>
                <c:numCache>
                  <c:formatCode>General</c:formatCode>
                  <c:ptCount val="8"/>
                  <c:pt idx="0">
                    <c:v>5.7735026918962634E-4</c:v>
                  </c:pt>
                  <c:pt idx="1">
                    <c:v>1.5275252316519479E-3</c:v>
                  </c:pt>
                  <c:pt idx="2">
                    <c:v>5.0332229568471705E-3</c:v>
                  </c:pt>
                  <c:pt idx="3">
                    <c:v>2.0816659994661348E-3</c:v>
                  </c:pt>
                  <c:pt idx="4">
                    <c:v>1.9347695814575284E-2</c:v>
                  </c:pt>
                  <c:pt idx="5">
                    <c:v>4.6231302526895494E-2</c:v>
                  </c:pt>
                  <c:pt idx="6">
                    <c:v>2.8148416178061152E-2</c:v>
                  </c:pt>
                  <c:pt idx="7">
                    <c:v>3.0550504633038958E-3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'[3]MarathonRT activity -20'!$A$3:$A$10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'[3]MarathonRT activity -20'!$E$3:$E$10</c:f>
              <c:numCache>
                <c:formatCode>General</c:formatCode>
                <c:ptCount val="8"/>
                <c:pt idx="0">
                  <c:v>7.5333333333333322E-2</c:v>
                </c:pt>
                <c:pt idx="1">
                  <c:v>0.12166666666666666</c:v>
                </c:pt>
                <c:pt idx="2">
                  <c:v>0.18666666666666668</c:v>
                </c:pt>
                <c:pt idx="3">
                  <c:v>0.32366666666666671</c:v>
                </c:pt>
                <c:pt idx="4">
                  <c:v>0.5063333333333333</c:v>
                </c:pt>
                <c:pt idx="5">
                  <c:v>0.65933333333333344</c:v>
                </c:pt>
                <c:pt idx="6">
                  <c:v>0.84133333333333338</c:v>
                </c:pt>
                <c:pt idx="7">
                  <c:v>1.0776666666666668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20F-44B9-93F0-E9E7A5CD7E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67827369350056E-2"/>
                  <c:y val="-0.26090452389011698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'[3]MarathonRT activity -20'!$H$4:$H$10</c:f>
                <c:numCache>
                  <c:formatCode>General</c:formatCode>
                  <c:ptCount val="7"/>
                  <c:pt idx="0">
                    <c:v>3.9083567284115044E-2</c:v>
                  </c:pt>
                  <c:pt idx="1">
                    <c:v>7.0945210950755302E-2</c:v>
                  </c:pt>
                  <c:pt idx="2">
                    <c:v>4.5625278075493797E-2</c:v>
                  </c:pt>
                  <c:pt idx="3">
                    <c:v>0.13909599496238303</c:v>
                  </c:pt>
                  <c:pt idx="4">
                    <c:v>0.21501465653972404</c:v>
                  </c:pt>
                  <c:pt idx="5">
                    <c:v>0.16777489734182868</c:v>
                  </c:pt>
                  <c:pt idx="6">
                    <c:v>5.5272510919116891E-2</c:v>
                  </c:pt>
                </c:numCache>
              </c:numRef>
            </c:plus>
            <c:minus>
              <c:numRef>
                <c:f>'[3]MarathonRT activity -20'!$H$4:$H$10</c:f>
                <c:numCache>
                  <c:formatCode>General</c:formatCode>
                  <c:ptCount val="7"/>
                  <c:pt idx="0">
                    <c:v>3.9083567284115044E-2</c:v>
                  </c:pt>
                  <c:pt idx="1">
                    <c:v>7.0945210950755302E-2</c:v>
                  </c:pt>
                  <c:pt idx="2">
                    <c:v>4.5625278075493797E-2</c:v>
                  </c:pt>
                  <c:pt idx="3">
                    <c:v>0.13909599496238303</c:v>
                  </c:pt>
                  <c:pt idx="4">
                    <c:v>0.21501465653972404</c:v>
                  </c:pt>
                  <c:pt idx="5">
                    <c:v>0.16777489734182868</c:v>
                  </c:pt>
                  <c:pt idx="6">
                    <c:v>5.5272510919116891E-2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'[3]MarathonRT activity -20'!$A$4:$A$10</c:f>
              <c:numCache>
                <c:formatCode>General</c:formatCode>
                <c:ptCount val="7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  <c:pt idx="6">
                  <c:v>4000</c:v>
                </c:pt>
              </c:numCache>
            </c:numRef>
          </c:xVal>
          <c:yVal>
            <c:numRef>
              <c:f>'[3]MarathonRT activity -20'!$F$4:$F$10</c:f>
              <c:numCache>
                <c:formatCode>General</c:formatCode>
                <c:ptCount val="7"/>
                <c:pt idx="0">
                  <c:v>4.6333333333333337E-2</c:v>
                </c:pt>
                <c:pt idx="1">
                  <c:v>0.11133333333333335</c:v>
                </c:pt>
                <c:pt idx="2">
                  <c:v>0.24833333333333341</c:v>
                </c:pt>
                <c:pt idx="3">
                  <c:v>0.43099999999999999</c:v>
                </c:pt>
                <c:pt idx="4">
                  <c:v>0.58400000000000007</c:v>
                </c:pt>
                <c:pt idx="5">
                  <c:v>0.76600000000000001</c:v>
                </c:pt>
                <c:pt idx="6">
                  <c:v>1.0023333333333335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ED2-4EBB-B83A-0560EF29C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'[3]MarathonRT activity -20'!$C$3:$C$10</c:f>
              <c:strCache>
                <c:ptCount val="1"/>
                <c:pt idx="0">
                  <c:v>0.075 0.12 0.186 0.326 0.517 0.688 0.838 1.077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099831751594652"/>
                  <c:y val="-3.6387637675463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'[3]MarathonRT activity -20'!$G$3:$G$10</c:f>
                <c:numCache>
                  <c:formatCode>General</c:formatCode>
                  <c:ptCount val="8"/>
                  <c:pt idx="0">
                    <c:v>5.7735026918962634E-4</c:v>
                  </c:pt>
                  <c:pt idx="1">
                    <c:v>1.5275252316519479E-3</c:v>
                  </c:pt>
                  <c:pt idx="2">
                    <c:v>5.0332229568471705E-3</c:v>
                  </c:pt>
                  <c:pt idx="3">
                    <c:v>2.0816659994661348E-3</c:v>
                  </c:pt>
                  <c:pt idx="4">
                    <c:v>1.9347695814575284E-2</c:v>
                  </c:pt>
                  <c:pt idx="5">
                    <c:v>4.6231302526895494E-2</c:v>
                  </c:pt>
                  <c:pt idx="6">
                    <c:v>2.8148416178061152E-2</c:v>
                  </c:pt>
                  <c:pt idx="7">
                    <c:v>3.0550504633038958E-3</c:v>
                  </c:pt>
                </c:numCache>
              </c:numRef>
            </c:plus>
            <c:minus>
              <c:numRef>
                <c:f>'[3]MarathonRT activity -20'!$G$3:$G$10</c:f>
                <c:numCache>
                  <c:formatCode>General</c:formatCode>
                  <c:ptCount val="8"/>
                  <c:pt idx="0">
                    <c:v>5.7735026918962634E-4</c:v>
                  </c:pt>
                  <c:pt idx="1">
                    <c:v>1.5275252316519479E-3</c:v>
                  </c:pt>
                  <c:pt idx="2">
                    <c:v>5.0332229568471705E-3</c:v>
                  </c:pt>
                  <c:pt idx="3">
                    <c:v>2.0816659994661348E-3</c:v>
                  </c:pt>
                  <c:pt idx="4">
                    <c:v>1.9347695814575284E-2</c:v>
                  </c:pt>
                  <c:pt idx="5">
                    <c:v>4.6231302526895494E-2</c:v>
                  </c:pt>
                  <c:pt idx="6">
                    <c:v>2.8148416178061152E-2</c:v>
                  </c:pt>
                  <c:pt idx="7">
                    <c:v>3.0550504633038958E-3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'[3]MarathonRT activity -20'!$A$3:$A$10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'[3]MarathonRT activity -20'!$E$3:$E$10</c:f>
              <c:numCache>
                <c:formatCode>General</c:formatCode>
                <c:ptCount val="8"/>
                <c:pt idx="0">
                  <c:v>7.5333333333333322E-2</c:v>
                </c:pt>
                <c:pt idx="1">
                  <c:v>0.12166666666666666</c:v>
                </c:pt>
                <c:pt idx="2">
                  <c:v>0.18666666666666668</c:v>
                </c:pt>
                <c:pt idx="3">
                  <c:v>0.32366666666666671</c:v>
                </c:pt>
                <c:pt idx="4">
                  <c:v>0.5063333333333333</c:v>
                </c:pt>
                <c:pt idx="5">
                  <c:v>0.65933333333333344</c:v>
                </c:pt>
                <c:pt idx="6">
                  <c:v>0.84133333333333338</c:v>
                </c:pt>
                <c:pt idx="7">
                  <c:v>1.0776666666666668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C46-4692-A8EC-3471242575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zero not included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67827369350056E-2"/>
                  <c:y val="-0.26090452389011698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'[3]MarathonRT activity -20'!$H$4:$H$10</c:f>
                <c:numCache>
                  <c:formatCode>General</c:formatCode>
                  <c:ptCount val="7"/>
                  <c:pt idx="0">
                    <c:v>3.9083567284115044E-2</c:v>
                  </c:pt>
                  <c:pt idx="1">
                    <c:v>7.0945210950755302E-2</c:v>
                  </c:pt>
                  <c:pt idx="2">
                    <c:v>4.5625278075493797E-2</c:v>
                  </c:pt>
                  <c:pt idx="3">
                    <c:v>0.13909599496238303</c:v>
                  </c:pt>
                  <c:pt idx="4">
                    <c:v>0.21501465653972404</c:v>
                  </c:pt>
                  <c:pt idx="5">
                    <c:v>0.16777489734182868</c:v>
                  </c:pt>
                  <c:pt idx="6">
                    <c:v>5.5272510919116891E-2</c:v>
                  </c:pt>
                </c:numCache>
              </c:numRef>
            </c:plus>
            <c:minus>
              <c:numRef>
                <c:f>'[3]MarathonRT activity -20'!$H$4:$H$10</c:f>
                <c:numCache>
                  <c:formatCode>General</c:formatCode>
                  <c:ptCount val="7"/>
                  <c:pt idx="0">
                    <c:v>3.9083567284115044E-2</c:v>
                  </c:pt>
                  <c:pt idx="1">
                    <c:v>7.0945210950755302E-2</c:v>
                  </c:pt>
                  <c:pt idx="2">
                    <c:v>4.5625278075493797E-2</c:v>
                  </c:pt>
                  <c:pt idx="3">
                    <c:v>0.13909599496238303</c:v>
                  </c:pt>
                  <c:pt idx="4">
                    <c:v>0.21501465653972404</c:v>
                  </c:pt>
                  <c:pt idx="5">
                    <c:v>0.16777489734182868</c:v>
                  </c:pt>
                  <c:pt idx="6">
                    <c:v>5.5272510919116891E-2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'[3]MarathonRT activity -20'!$A$4:$A$10</c:f>
              <c:numCache>
                <c:formatCode>General</c:formatCode>
                <c:ptCount val="7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  <c:pt idx="6">
                  <c:v>4000</c:v>
                </c:pt>
              </c:numCache>
            </c:numRef>
          </c:xVal>
          <c:yVal>
            <c:numRef>
              <c:f>'[3]MarathonRT activity -20'!$F$4:$F$10</c:f>
              <c:numCache>
                <c:formatCode>General</c:formatCode>
                <c:ptCount val="7"/>
                <c:pt idx="0">
                  <c:v>4.6333333333333337E-2</c:v>
                </c:pt>
                <c:pt idx="1">
                  <c:v>0.11133333333333335</c:v>
                </c:pt>
                <c:pt idx="2">
                  <c:v>0.24833333333333341</c:v>
                </c:pt>
                <c:pt idx="3">
                  <c:v>0.43099999999999999</c:v>
                </c:pt>
                <c:pt idx="4">
                  <c:v>0.58400000000000007</c:v>
                </c:pt>
                <c:pt idx="5">
                  <c:v>0.76600000000000001</c:v>
                </c:pt>
                <c:pt idx="6">
                  <c:v>1.0023333333333335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916-41DA-8BF9-0F77076B2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'[4]MarathonRT activity -20'!$C$3:$C$10</c:f>
              <c:strCache>
                <c:ptCount val="1"/>
                <c:pt idx="0">
                  <c:v>0.08 0.118 0.161 0.284 0.42 0.572 0.691 0.882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099831751594652"/>
                  <c:y val="-3.6387637675463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'[4]MarathonRT activity -20'!$G$3:$G$10</c:f>
                <c:numCache>
                  <c:formatCode>General</c:formatCode>
                  <c:ptCount val="8"/>
                  <c:pt idx="0">
                    <c:v>9.2376043070340128E-3</c:v>
                  </c:pt>
                  <c:pt idx="1">
                    <c:v>2.081665999466127E-3</c:v>
                  </c:pt>
                  <c:pt idx="2">
                    <c:v>1.1547005383792527E-3</c:v>
                  </c:pt>
                  <c:pt idx="3">
                    <c:v>2.6457513110645617E-3</c:v>
                  </c:pt>
                  <c:pt idx="4">
                    <c:v>4.7258156262526127E-3</c:v>
                  </c:pt>
                  <c:pt idx="5">
                    <c:v>1.0969655114602836E-2</c:v>
                  </c:pt>
                  <c:pt idx="6">
                    <c:v>1.5502687938977994E-2</c:v>
                  </c:pt>
                  <c:pt idx="7">
                    <c:v>2.0550750189064489E-2</c:v>
                  </c:pt>
                </c:numCache>
              </c:numRef>
            </c:plus>
            <c:minus>
              <c:numRef>
                <c:f>'[4]MarathonRT activity -20'!$G$3:$G$10</c:f>
                <c:numCache>
                  <c:formatCode>General</c:formatCode>
                  <c:ptCount val="8"/>
                  <c:pt idx="0">
                    <c:v>9.2376043070340128E-3</c:v>
                  </c:pt>
                  <c:pt idx="1">
                    <c:v>2.081665999466127E-3</c:v>
                  </c:pt>
                  <c:pt idx="2">
                    <c:v>1.1547005383792527E-3</c:v>
                  </c:pt>
                  <c:pt idx="3">
                    <c:v>2.6457513110645617E-3</c:v>
                  </c:pt>
                  <c:pt idx="4">
                    <c:v>4.7258156262526127E-3</c:v>
                  </c:pt>
                  <c:pt idx="5">
                    <c:v>1.0969655114602836E-2</c:v>
                  </c:pt>
                  <c:pt idx="6">
                    <c:v>1.5502687938977994E-2</c:v>
                  </c:pt>
                  <c:pt idx="7">
                    <c:v>2.0550750189064489E-2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'[4]MarathonRT activity -20'!$A$3:$A$10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'[4]MarathonRT activity -20'!$E$3:$E$10</c:f>
              <c:numCache>
                <c:formatCode>General</c:formatCode>
                <c:ptCount val="8"/>
                <c:pt idx="0">
                  <c:v>8.533333333333333E-2</c:v>
                </c:pt>
                <c:pt idx="1">
                  <c:v>0.11733333333333333</c:v>
                </c:pt>
                <c:pt idx="2">
                  <c:v>0.16166666666666665</c:v>
                </c:pt>
                <c:pt idx="3">
                  <c:v>0.28299999999999997</c:v>
                </c:pt>
                <c:pt idx="4">
                  <c:v>0.42533333333333334</c:v>
                </c:pt>
                <c:pt idx="5">
                  <c:v>0.55933333333333335</c:v>
                </c:pt>
                <c:pt idx="6">
                  <c:v>0.70233333333333337</c:v>
                </c:pt>
                <c:pt idx="7">
                  <c:v>0.90166666666666673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3A4-4F74-B661-3186E4664E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67827369350056E-2"/>
                  <c:y val="-0.26090452389011698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'[4]MarathonRT activity -20'!$H$4:$H$10</c:f>
                <c:numCache>
                  <c:formatCode>General</c:formatCode>
                  <c:ptCount val="7"/>
                  <c:pt idx="0">
                    <c:v>4.5625278075493707E-2</c:v>
                  </c:pt>
                  <c:pt idx="1">
                    <c:v>3.3980884896942468E-2</c:v>
                  </c:pt>
                  <c:pt idx="2">
                    <c:v>5.1436867236103731E-2</c:v>
                  </c:pt>
                  <c:pt idx="3">
                    <c:v>6.8744567976332591E-2</c:v>
                  </c:pt>
                  <c:pt idx="4">
                    <c:v>0.10473612134599426</c:v>
                  </c:pt>
                  <c:pt idx="5">
                    <c:v>0.12450979053463224</c:v>
                  </c:pt>
                  <c:pt idx="6">
                    <c:v>0.14335532842927218</c:v>
                  </c:pt>
                </c:numCache>
              </c:numRef>
            </c:plus>
            <c:minus>
              <c:numRef>
                <c:f>'[4]MarathonRT activity -20'!$H$4:$H$10</c:f>
                <c:numCache>
                  <c:formatCode>General</c:formatCode>
                  <c:ptCount val="7"/>
                  <c:pt idx="0">
                    <c:v>4.5625278075493707E-2</c:v>
                  </c:pt>
                  <c:pt idx="1">
                    <c:v>3.3980884896942468E-2</c:v>
                  </c:pt>
                  <c:pt idx="2">
                    <c:v>5.1436867236103731E-2</c:v>
                  </c:pt>
                  <c:pt idx="3">
                    <c:v>6.8744567976332591E-2</c:v>
                  </c:pt>
                  <c:pt idx="4">
                    <c:v>0.10473612134599426</c:v>
                  </c:pt>
                  <c:pt idx="5">
                    <c:v>0.12450979053463224</c:v>
                  </c:pt>
                  <c:pt idx="6">
                    <c:v>0.14335532842927218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'[4]MarathonRT activity -20'!$A$4:$A$10</c:f>
              <c:numCache>
                <c:formatCode>General</c:formatCode>
                <c:ptCount val="7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  <c:pt idx="6">
                  <c:v>4000</c:v>
                </c:pt>
              </c:numCache>
            </c:numRef>
          </c:xVal>
          <c:yVal>
            <c:numRef>
              <c:f>'[4]MarathonRT activity -20'!$F$4:$F$10</c:f>
              <c:numCache>
                <c:formatCode>General</c:formatCode>
                <c:ptCount val="7"/>
                <c:pt idx="0">
                  <c:v>3.2000000000000001E-2</c:v>
                </c:pt>
                <c:pt idx="1">
                  <c:v>7.6333333333333322E-2</c:v>
                </c:pt>
                <c:pt idx="2">
                  <c:v>0.19766666666666666</c:v>
                </c:pt>
                <c:pt idx="3">
                  <c:v>0.34</c:v>
                </c:pt>
                <c:pt idx="4">
                  <c:v>0.47400000000000003</c:v>
                </c:pt>
                <c:pt idx="5">
                  <c:v>0.61699999999999999</c:v>
                </c:pt>
                <c:pt idx="6">
                  <c:v>0.81633333333333336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AF8-42DC-AF68-4668C76F80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'[4]MarathonRT activity -20'!$C$3:$C$10</c:f>
              <c:strCache>
                <c:ptCount val="1"/>
                <c:pt idx="0">
                  <c:v>0.08 0.118 0.161 0.284 0.42 0.572 0.691 0.882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099831751594652"/>
                  <c:y val="-3.6387637675463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'[4]MarathonRT activity -20'!$G$3:$G$10</c:f>
                <c:numCache>
                  <c:formatCode>General</c:formatCode>
                  <c:ptCount val="8"/>
                  <c:pt idx="0">
                    <c:v>9.2376043070340128E-3</c:v>
                  </c:pt>
                  <c:pt idx="1">
                    <c:v>2.081665999466127E-3</c:v>
                  </c:pt>
                  <c:pt idx="2">
                    <c:v>1.1547005383792527E-3</c:v>
                  </c:pt>
                  <c:pt idx="3">
                    <c:v>2.6457513110645617E-3</c:v>
                  </c:pt>
                  <c:pt idx="4">
                    <c:v>4.7258156262526127E-3</c:v>
                  </c:pt>
                  <c:pt idx="5">
                    <c:v>1.0969655114602836E-2</c:v>
                  </c:pt>
                  <c:pt idx="6">
                    <c:v>1.5502687938977994E-2</c:v>
                  </c:pt>
                  <c:pt idx="7">
                    <c:v>2.0550750189064489E-2</c:v>
                  </c:pt>
                </c:numCache>
              </c:numRef>
            </c:plus>
            <c:minus>
              <c:numRef>
                <c:f>'[4]MarathonRT activity -20'!$G$3:$G$10</c:f>
                <c:numCache>
                  <c:formatCode>General</c:formatCode>
                  <c:ptCount val="8"/>
                  <c:pt idx="0">
                    <c:v>9.2376043070340128E-3</c:v>
                  </c:pt>
                  <c:pt idx="1">
                    <c:v>2.081665999466127E-3</c:v>
                  </c:pt>
                  <c:pt idx="2">
                    <c:v>1.1547005383792527E-3</c:v>
                  </c:pt>
                  <c:pt idx="3">
                    <c:v>2.6457513110645617E-3</c:v>
                  </c:pt>
                  <c:pt idx="4">
                    <c:v>4.7258156262526127E-3</c:v>
                  </c:pt>
                  <c:pt idx="5">
                    <c:v>1.0969655114602836E-2</c:v>
                  </c:pt>
                  <c:pt idx="6">
                    <c:v>1.5502687938977994E-2</c:v>
                  </c:pt>
                  <c:pt idx="7">
                    <c:v>2.0550750189064489E-2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'[4]MarathonRT activity -20'!$A$3:$A$10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'[4]MarathonRT activity -20'!$E$3:$E$10</c:f>
              <c:numCache>
                <c:formatCode>General</c:formatCode>
                <c:ptCount val="8"/>
                <c:pt idx="0">
                  <c:v>8.533333333333333E-2</c:v>
                </c:pt>
                <c:pt idx="1">
                  <c:v>0.11733333333333333</c:v>
                </c:pt>
                <c:pt idx="2">
                  <c:v>0.16166666666666665</c:v>
                </c:pt>
                <c:pt idx="3">
                  <c:v>0.28299999999999997</c:v>
                </c:pt>
                <c:pt idx="4">
                  <c:v>0.42533333333333334</c:v>
                </c:pt>
                <c:pt idx="5">
                  <c:v>0.55933333333333335</c:v>
                </c:pt>
                <c:pt idx="6">
                  <c:v>0.70233333333333337</c:v>
                </c:pt>
                <c:pt idx="7">
                  <c:v>0.90166666666666673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355-4496-A692-D556DDAD87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zero not included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67827369350056E-2"/>
                  <c:y val="-0.26090452389011698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'[4]MarathonRT activity -20'!$H$4:$H$10</c:f>
                <c:numCache>
                  <c:formatCode>General</c:formatCode>
                  <c:ptCount val="7"/>
                  <c:pt idx="0">
                    <c:v>4.5625278075493707E-2</c:v>
                  </c:pt>
                  <c:pt idx="1">
                    <c:v>3.3980884896942468E-2</c:v>
                  </c:pt>
                  <c:pt idx="2">
                    <c:v>5.1436867236103731E-2</c:v>
                  </c:pt>
                  <c:pt idx="3">
                    <c:v>6.8744567976332591E-2</c:v>
                  </c:pt>
                  <c:pt idx="4">
                    <c:v>0.10473612134599426</c:v>
                  </c:pt>
                  <c:pt idx="5">
                    <c:v>0.12450979053463224</c:v>
                  </c:pt>
                  <c:pt idx="6">
                    <c:v>0.14335532842927218</c:v>
                  </c:pt>
                </c:numCache>
              </c:numRef>
            </c:plus>
            <c:minus>
              <c:numRef>
                <c:f>'[4]MarathonRT activity -20'!$H$4:$H$10</c:f>
                <c:numCache>
                  <c:formatCode>General</c:formatCode>
                  <c:ptCount val="7"/>
                  <c:pt idx="0">
                    <c:v>4.5625278075493707E-2</c:v>
                  </c:pt>
                  <c:pt idx="1">
                    <c:v>3.3980884896942468E-2</c:v>
                  </c:pt>
                  <c:pt idx="2">
                    <c:v>5.1436867236103731E-2</c:v>
                  </c:pt>
                  <c:pt idx="3">
                    <c:v>6.8744567976332591E-2</c:v>
                  </c:pt>
                  <c:pt idx="4">
                    <c:v>0.10473612134599426</c:v>
                  </c:pt>
                  <c:pt idx="5">
                    <c:v>0.12450979053463224</c:v>
                  </c:pt>
                  <c:pt idx="6">
                    <c:v>0.14335532842927218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'[4]MarathonRT activity -20'!$A$4:$A$10</c:f>
              <c:numCache>
                <c:formatCode>General</c:formatCode>
                <c:ptCount val="7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  <c:pt idx="6">
                  <c:v>4000</c:v>
                </c:pt>
              </c:numCache>
            </c:numRef>
          </c:xVal>
          <c:yVal>
            <c:numRef>
              <c:f>'[4]MarathonRT activity -20'!$F$4:$F$10</c:f>
              <c:numCache>
                <c:formatCode>General</c:formatCode>
                <c:ptCount val="7"/>
                <c:pt idx="0">
                  <c:v>3.2000000000000001E-2</c:v>
                </c:pt>
                <c:pt idx="1">
                  <c:v>7.6333333333333322E-2</c:v>
                </c:pt>
                <c:pt idx="2">
                  <c:v>0.19766666666666666</c:v>
                </c:pt>
                <c:pt idx="3">
                  <c:v>0.34</c:v>
                </c:pt>
                <c:pt idx="4">
                  <c:v>0.47400000000000003</c:v>
                </c:pt>
                <c:pt idx="5">
                  <c:v>0.61699999999999999</c:v>
                </c:pt>
                <c:pt idx="6">
                  <c:v>0.81633333333333336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636-463D-9464-9A0EFFFFFA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'[5]MarathonRT activity -20'!$C$3:$C$10</c:f>
              <c:strCache>
                <c:ptCount val="1"/>
                <c:pt idx="0">
                  <c:v>0.087 0.126 0.181 0.304 0.487 0.592 0.918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099831751594652"/>
                  <c:y val="-3.6387637675463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'[5]MarathonRT activity -20'!$G$3:$G$10</c:f>
                <c:numCache>
                  <c:formatCode>General</c:formatCode>
                  <c:ptCount val="8"/>
                  <c:pt idx="0">
                    <c:v>1.6996749443881478E-17</c:v>
                  </c:pt>
                  <c:pt idx="1">
                    <c:v>1.5275252316519479E-3</c:v>
                  </c:pt>
                  <c:pt idx="2">
                    <c:v>2.5166114784235852E-3</c:v>
                  </c:pt>
                  <c:pt idx="3">
                    <c:v>5.686240703077332E-3</c:v>
                  </c:pt>
                  <c:pt idx="4">
                    <c:v>5.131601439446889E-3</c:v>
                  </c:pt>
                  <c:pt idx="5">
                    <c:v>1.0692676621563636E-2</c:v>
                  </c:pt>
                  <c:pt idx="6">
                    <c:v>8.4852813742385784E-3</c:v>
                  </c:pt>
                  <c:pt idx="7">
                    <c:v>3.5697805721547259E-2</c:v>
                  </c:pt>
                </c:numCache>
              </c:numRef>
            </c:plus>
            <c:minus>
              <c:numRef>
                <c:f>'[5]MarathonRT activity -20'!$G$3:$G$10</c:f>
                <c:numCache>
                  <c:formatCode>General</c:formatCode>
                  <c:ptCount val="8"/>
                  <c:pt idx="0">
                    <c:v>1.6996749443881478E-17</c:v>
                  </c:pt>
                  <c:pt idx="1">
                    <c:v>1.5275252316519479E-3</c:v>
                  </c:pt>
                  <c:pt idx="2">
                    <c:v>2.5166114784235852E-3</c:v>
                  </c:pt>
                  <c:pt idx="3">
                    <c:v>5.686240703077332E-3</c:v>
                  </c:pt>
                  <c:pt idx="4">
                    <c:v>5.131601439446889E-3</c:v>
                  </c:pt>
                  <c:pt idx="5">
                    <c:v>1.0692676621563636E-2</c:v>
                  </c:pt>
                  <c:pt idx="6">
                    <c:v>8.4852813742385784E-3</c:v>
                  </c:pt>
                  <c:pt idx="7">
                    <c:v>3.5697805721547259E-2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'[5]MarathonRT activity -20'!$A$3:$A$10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'[5]MarathonRT activity -20'!$E$3:$E$10</c:f>
              <c:numCache>
                <c:formatCode>General</c:formatCode>
                <c:ptCount val="8"/>
                <c:pt idx="0">
                  <c:v>8.7000000000000008E-2</c:v>
                </c:pt>
                <c:pt idx="1">
                  <c:v>0.12733333333333333</c:v>
                </c:pt>
                <c:pt idx="2">
                  <c:v>0.18066666666666667</c:v>
                </c:pt>
                <c:pt idx="3">
                  <c:v>0.31033333333333335</c:v>
                </c:pt>
                <c:pt idx="4">
                  <c:v>0.48833333333333329</c:v>
                </c:pt>
                <c:pt idx="5">
                  <c:v>0.60433333333333328</c:v>
                </c:pt>
                <c:pt idx="6">
                  <c:v>0.72499999999999998</c:v>
                </c:pt>
                <c:pt idx="7">
                  <c:v>0.95133333333333336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897-4C5C-9AE5-E64B7DCFD9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67827369350056E-2"/>
                  <c:y val="-0.26090452389011698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'[5]MarathonRT activity -20'!$H$4:$H$10</c:f>
                <c:numCache>
                  <c:formatCode>General</c:formatCode>
                  <c:ptCount val="7"/>
                  <c:pt idx="0">
                    <c:v>3.9083567284115044E-2</c:v>
                  </c:pt>
                  <c:pt idx="1">
                    <c:v>5.0165839755989185E-2</c:v>
                  </c:pt>
                  <c:pt idx="2">
                    <c:v>7.540716612549056E-2</c:v>
                  </c:pt>
                  <c:pt idx="3">
                    <c:v>7.1635196931724071E-2</c:v>
                  </c:pt>
                  <c:pt idx="4">
                    <c:v>0.10340539938302852</c:v>
                  </c:pt>
                  <c:pt idx="5">
                    <c:v>9.2115587031938187E-2</c:v>
                  </c:pt>
                  <c:pt idx="6">
                    <c:v>0.18893862951113852</c:v>
                  </c:pt>
                </c:numCache>
              </c:numRef>
            </c:plus>
            <c:minus>
              <c:numRef>
                <c:f>'[5]MarathonRT activity -20'!$H$4:$H$10</c:f>
                <c:numCache>
                  <c:formatCode>General</c:formatCode>
                  <c:ptCount val="7"/>
                  <c:pt idx="0">
                    <c:v>3.9083567284115044E-2</c:v>
                  </c:pt>
                  <c:pt idx="1">
                    <c:v>5.0165839755989185E-2</c:v>
                  </c:pt>
                  <c:pt idx="2">
                    <c:v>7.540716612549056E-2</c:v>
                  </c:pt>
                  <c:pt idx="3">
                    <c:v>7.1635196931724071E-2</c:v>
                  </c:pt>
                  <c:pt idx="4">
                    <c:v>0.10340539938302852</c:v>
                  </c:pt>
                  <c:pt idx="5">
                    <c:v>9.2115587031938187E-2</c:v>
                  </c:pt>
                  <c:pt idx="6">
                    <c:v>0.18893862951113852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'[5]MarathonRT activity -20'!$A$4:$A$10</c:f>
              <c:numCache>
                <c:formatCode>General</c:formatCode>
                <c:ptCount val="7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  <c:pt idx="6">
                  <c:v>4000</c:v>
                </c:pt>
              </c:numCache>
            </c:numRef>
          </c:xVal>
          <c:yVal>
            <c:numRef>
              <c:f>'[5]MarathonRT activity -20'!$F$4:$F$10</c:f>
              <c:numCache>
                <c:formatCode>General</c:formatCode>
                <c:ptCount val="7"/>
                <c:pt idx="0">
                  <c:v>4.0333333333333318E-2</c:v>
                </c:pt>
                <c:pt idx="1">
                  <c:v>9.3666666666666662E-2</c:v>
                </c:pt>
                <c:pt idx="2">
                  <c:v>0.22333333333333333</c:v>
                </c:pt>
                <c:pt idx="3">
                  <c:v>0.40133333333333326</c:v>
                </c:pt>
                <c:pt idx="4">
                  <c:v>0.51733333333333331</c:v>
                </c:pt>
                <c:pt idx="5">
                  <c:v>0.63800000000000001</c:v>
                </c:pt>
                <c:pt idx="6">
                  <c:v>0.8643333333333334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29D-484F-BEE0-9EF9B0D96F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'[5]MarathonRT activity -20'!$C$3:$C$10</c:f>
              <c:strCache>
                <c:ptCount val="1"/>
                <c:pt idx="0">
                  <c:v>0.087 0.126 0.181 0.304 0.487 0.592 0.918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099831751594652"/>
                  <c:y val="-3.6387637675463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'[5]MarathonRT activity -20'!$G$3:$G$10</c:f>
                <c:numCache>
                  <c:formatCode>General</c:formatCode>
                  <c:ptCount val="8"/>
                  <c:pt idx="0">
                    <c:v>1.6996749443881478E-17</c:v>
                  </c:pt>
                  <c:pt idx="1">
                    <c:v>1.5275252316519479E-3</c:v>
                  </c:pt>
                  <c:pt idx="2">
                    <c:v>2.5166114784235852E-3</c:v>
                  </c:pt>
                  <c:pt idx="3">
                    <c:v>5.686240703077332E-3</c:v>
                  </c:pt>
                  <c:pt idx="4">
                    <c:v>5.131601439446889E-3</c:v>
                  </c:pt>
                  <c:pt idx="5">
                    <c:v>1.0692676621563636E-2</c:v>
                  </c:pt>
                  <c:pt idx="6">
                    <c:v>8.4852813742385784E-3</c:v>
                  </c:pt>
                  <c:pt idx="7">
                    <c:v>3.5697805721547259E-2</c:v>
                  </c:pt>
                </c:numCache>
              </c:numRef>
            </c:plus>
            <c:minus>
              <c:numRef>
                <c:f>'[5]MarathonRT activity -20'!$G$3:$G$10</c:f>
                <c:numCache>
                  <c:formatCode>General</c:formatCode>
                  <c:ptCount val="8"/>
                  <c:pt idx="0">
                    <c:v>1.6996749443881478E-17</c:v>
                  </c:pt>
                  <c:pt idx="1">
                    <c:v>1.5275252316519479E-3</c:v>
                  </c:pt>
                  <c:pt idx="2">
                    <c:v>2.5166114784235852E-3</c:v>
                  </c:pt>
                  <c:pt idx="3">
                    <c:v>5.686240703077332E-3</c:v>
                  </c:pt>
                  <c:pt idx="4">
                    <c:v>5.131601439446889E-3</c:v>
                  </c:pt>
                  <c:pt idx="5">
                    <c:v>1.0692676621563636E-2</c:v>
                  </c:pt>
                  <c:pt idx="6">
                    <c:v>8.4852813742385784E-3</c:v>
                  </c:pt>
                  <c:pt idx="7">
                    <c:v>3.5697805721547259E-2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'[5]MarathonRT activity -20'!$A$3:$A$10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'[5]MarathonRT activity -20'!$E$3:$E$10</c:f>
              <c:numCache>
                <c:formatCode>General</c:formatCode>
                <c:ptCount val="8"/>
                <c:pt idx="0">
                  <c:v>8.7000000000000008E-2</c:v>
                </c:pt>
                <c:pt idx="1">
                  <c:v>0.12733333333333333</c:v>
                </c:pt>
                <c:pt idx="2">
                  <c:v>0.18066666666666667</c:v>
                </c:pt>
                <c:pt idx="3">
                  <c:v>0.31033333333333335</c:v>
                </c:pt>
                <c:pt idx="4">
                  <c:v>0.48833333333333329</c:v>
                </c:pt>
                <c:pt idx="5">
                  <c:v>0.60433333333333328</c:v>
                </c:pt>
                <c:pt idx="6">
                  <c:v>0.72499999999999998</c:v>
                </c:pt>
                <c:pt idx="7">
                  <c:v>0.95133333333333336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F8D-4F0D-B18B-4B23EFD415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zero not included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67827369350056E-2"/>
                  <c:y val="-0.26090452389011698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'[5]MarathonRT activity -20'!$H$4:$H$10</c:f>
                <c:numCache>
                  <c:formatCode>General</c:formatCode>
                  <c:ptCount val="7"/>
                  <c:pt idx="0">
                    <c:v>3.9083567284115044E-2</c:v>
                  </c:pt>
                  <c:pt idx="1">
                    <c:v>5.0165839755989185E-2</c:v>
                  </c:pt>
                  <c:pt idx="2">
                    <c:v>7.540716612549056E-2</c:v>
                  </c:pt>
                  <c:pt idx="3">
                    <c:v>7.1635196931724071E-2</c:v>
                  </c:pt>
                  <c:pt idx="4">
                    <c:v>0.10340539938302852</c:v>
                  </c:pt>
                  <c:pt idx="5">
                    <c:v>9.2115587031938187E-2</c:v>
                  </c:pt>
                  <c:pt idx="6">
                    <c:v>0.18893862951113852</c:v>
                  </c:pt>
                </c:numCache>
              </c:numRef>
            </c:plus>
            <c:minus>
              <c:numRef>
                <c:f>'[5]MarathonRT activity -20'!$H$4:$H$10</c:f>
                <c:numCache>
                  <c:formatCode>General</c:formatCode>
                  <c:ptCount val="7"/>
                  <c:pt idx="0">
                    <c:v>3.9083567284115044E-2</c:v>
                  </c:pt>
                  <c:pt idx="1">
                    <c:v>5.0165839755989185E-2</c:v>
                  </c:pt>
                  <c:pt idx="2">
                    <c:v>7.540716612549056E-2</c:v>
                  </c:pt>
                  <c:pt idx="3">
                    <c:v>7.1635196931724071E-2</c:v>
                  </c:pt>
                  <c:pt idx="4">
                    <c:v>0.10340539938302852</c:v>
                  </c:pt>
                  <c:pt idx="5">
                    <c:v>9.2115587031938187E-2</c:v>
                  </c:pt>
                  <c:pt idx="6">
                    <c:v>0.18893862951113852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'[5]MarathonRT activity -20'!$A$4:$A$10</c:f>
              <c:numCache>
                <c:formatCode>General</c:formatCode>
                <c:ptCount val="7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  <c:pt idx="6">
                  <c:v>4000</c:v>
                </c:pt>
              </c:numCache>
            </c:numRef>
          </c:xVal>
          <c:yVal>
            <c:numRef>
              <c:f>'[5]MarathonRT activity -20'!$F$4:$F$10</c:f>
              <c:numCache>
                <c:formatCode>General</c:formatCode>
                <c:ptCount val="7"/>
                <c:pt idx="0">
                  <c:v>4.0333333333333318E-2</c:v>
                </c:pt>
                <c:pt idx="1">
                  <c:v>9.3666666666666662E-2</c:v>
                </c:pt>
                <c:pt idx="2">
                  <c:v>0.22333333333333333</c:v>
                </c:pt>
                <c:pt idx="3">
                  <c:v>0.40133333333333326</c:v>
                </c:pt>
                <c:pt idx="4">
                  <c:v>0.51733333333333331</c:v>
                </c:pt>
                <c:pt idx="5">
                  <c:v>0.63800000000000001</c:v>
                </c:pt>
                <c:pt idx="6">
                  <c:v>0.8643333333333334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959-4A84-8E89-ACD8CA11DA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'[6]MarathonRT activity -20'!$C$3:$C$10</c:f>
              <c:strCache>
                <c:ptCount val="1"/>
                <c:pt idx="0">
                  <c:v>0.087 0.126 0.181 0.304 0.487 0.592 0.918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099831751594652"/>
                  <c:y val="-3.6387637675463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'[6]MarathonRT activity -20'!$G$3:$G$10</c:f>
                <c:numCache>
                  <c:formatCode>General</c:formatCode>
                  <c:ptCount val="8"/>
                  <c:pt idx="0">
                    <c:v>1.6996749443881478E-17</c:v>
                  </c:pt>
                  <c:pt idx="1">
                    <c:v>1.5275252316519479E-3</c:v>
                  </c:pt>
                  <c:pt idx="2">
                    <c:v>2.5166114784235852E-3</c:v>
                  </c:pt>
                  <c:pt idx="3">
                    <c:v>5.686240703077332E-3</c:v>
                  </c:pt>
                  <c:pt idx="4">
                    <c:v>5.131601439446889E-3</c:v>
                  </c:pt>
                  <c:pt idx="5">
                    <c:v>1.0692676621563636E-2</c:v>
                  </c:pt>
                  <c:pt idx="6">
                    <c:v>8.4852813742385784E-3</c:v>
                  </c:pt>
                  <c:pt idx="7">
                    <c:v>3.5697805721547259E-2</c:v>
                  </c:pt>
                </c:numCache>
              </c:numRef>
            </c:plus>
            <c:minus>
              <c:numRef>
                <c:f>'[6]MarathonRT activity -20'!$G$3:$G$10</c:f>
                <c:numCache>
                  <c:formatCode>General</c:formatCode>
                  <c:ptCount val="8"/>
                  <c:pt idx="0">
                    <c:v>1.6996749443881478E-17</c:v>
                  </c:pt>
                  <c:pt idx="1">
                    <c:v>1.5275252316519479E-3</c:v>
                  </c:pt>
                  <c:pt idx="2">
                    <c:v>2.5166114784235852E-3</c:v>
                  </c:pt>
                  <c:pt idx="3">
                    <c:v>5.686240703077332E-3</c:v>
                  </c:pt>
                  <c:pt idx="4">
                    <c:v>5.131601439446889E-3</c:v>
                  </c:pt>
                  <c:pt idx="5">
                    <c:v>1.0692676621563636E-2</c:v>
                  </c:pt>
                  <c:pt idx="6">
                    <c:v>8.4852813742385784E-3</c:v>
                  </c:pt>
                  <c:pt idx="7">
                    <c:v>3.5697805721547259E-2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'[6]MarathonRT activity -20'!$A$3:$A$10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'[6]MarathonRT activity -20'!$E$3:$E$10</c:f>
              <c:numCache>
                <c:formatCode>General</c:formatCode>
                <c:ptCount val="8"/>
                <c:pt idx="0">
                  <c:v>8.7000000000000008E-2</c:v>
                </c:pt>
                <c:pt idx="1">
                  <c:v>0.12733333333333333</c:v>
                </c:pt>
                <c:pt idx="2">
                  <c:v>0.18066666666666667</c:v>
                </c:pt>
                <c:pt idx="3">
                  <c:v>0.31033333333333335</c:v>
                </c:pt>
                <c:pt idx="4">
                  <c:v>0.48833333333333329</c:v>
                </c:pt>
                <c:pt idx="5">
                  <c:v>0.60433333333333328</c:v>
                </c:pt>
                <c:pt idx="6">
                  <c:v>0.72499999999999998</c:v>
                </c:pt>
                <c:pt idx="7">
                  <c:v>0.95133333333333336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893-4DC8-8536-2853B2E57A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67827369350056E-2"/>
                  <c:y val="-0.26090452389011698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'[6]MarathonRT activity -20'!$H$4:$H$10</c:f>
                <c:numCache>
                  <c:formatCode>General</c:formatCode>
                  <c:ptCount val="7"/>
                  <c:pt idx="0">
                    <c:v>3.9083567284115044E-2</c:v>
                  </c:pt>
                  <c:pt idx="1">
                    <c:v>5.0165839755989185E-2</c:v>
                  </c:pt>
                  <c:pt idx="2">
                    <c:v>7.540716612549056E-2</c:v>
                  </c:pt>
                  <c:pt idx="3">
                    <c:v>7.1635196931724071E-2</c:v>
                  </c:pt>
                  <c:pt idx="4">
                    <c:v>0.10340539938302852</c:v>
                  </c:pt>
                  <c:pt idx="5">
                    <c:v>9.2115587031938187E-2</c:v>
                  </c:pt>
                  <c:pt idx="6">
                    <c:v>0.18893862951113852</c:v>
                  </c:pt>
                </c:numCache>
              </c:numRef>
            </c:plus>
            <c:minus>
              <c:numRef>
                <c:f>'[6]MarathonRT activity -20'!$H$4:$H$10</c:f>
                <c:numCache>
                  <c:formatCode>General</c:formatCode>
                  <c:ptCount val="7"/>
                  <c:pt idx="0">
                    <c:v>3.9083567284115044E-2</c:v>
                  </c:pt>
                  <c:pt idx="1">
                    <c:v>5.0165839755989185E-2</c:v>
                  </c:pt>
                  <c:pt idx="2">
                    <c:v>7.540716612549056E-2</c:v>
                  </c:pt>
                  <c:pt idx="3">
                    <c:v>7.1635196931724071E-2</c:v>
                  </c:pt>
                  <c:pt idx="4">
                    <c:v>0.10340539938302852</c:v>
                  </c:pt>
                  <c:pt idx="5">
                    <c:v>9.2115587031938187E-2</c:v>
                  </c:pt>
                  <c:pt idx="6">
                    <c:v>0.18893862951113852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'[6]MarathonRT activity -20'!$A$4:$A$10</c:f>
              <c:numCache>
                <c:formatCode>General</c:formatCode>
                <c:ptCount val="7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  <c:pt idx="6">
                  <c:v>4000</c:v>
                </c:pt>
              </c:numCache>
            </c:numRef>
          </c:xVal>
          <c:yVal>
            <c:numRef>
              <c:f>'[6]MarathonRT activity -20'!$F$4:$F$10</c:f>
              <c:numCache>
                <c:formatCode>General</c:formatCode>
                <c:ptCount val="7"/>
                <c:pt idx="0">
                  <c:v>4.0333333333333318E-2</c:v>
                </c:pt>
                <c:pt idx="1">
                  <c:v>9.3666666666666662E-2</c:v>
                </c:pt>
                <c:pt idx="2">
                  <c:v>0.22333333333333333</c:v>
                </c:pt>
                <c:pt idx="3">
                  <c:v>0.40133333333333326</c:v>
                </c:pt>
                <c:pt idx="4">
                  <c:v>0.51733333333333331</c:v>
                </c:pt>
                <c:pt idx="5">
                  <c:v>0.63800000000000001</c:v>
                </c:pt>
                <c:pt idx="6">
                  <c:v>0.8643333333333334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73A-41D5-9283-5F367B1665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'[6]MarathonRT activity -20'!$C$3:$C$10</c:f>
              <c:strCache>
                <c:ptCount val="1"/>
                <c:pt idx="0">
                  <c:v>0.087 0.126 0.181 0.304 0.487 0.592 0.918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099831751594652"/>
                  <c:y val="-3.6387637675463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'[6]MarathonRT activity -20'!$G$3:$G$10</c:f>
                <c:numCache>
                  <c:formatCode>General</c:formatCode>
                  <c:ptCount val="8"/>
                  <c:pt idx="0">
                    <c:v>1.6996749443881478E-17</c:v>
                  </c:pt>
                  <c:pt idx="1">
                    <c:v>1.5275252316519479E-3</c:v>
                  </c:pt>
                  <c:pt idx="2">
                    <c:v>2.5166114784235852E-3</c:v>
                  </c:pt>
                  <c:pt idx="3">
                    <c:v>5.686240703077332E-3</c:v>
                  </c:pt>
                  <c:pt idx="4">
                    <c:v>5.131601439446889E-3</c:v>
                  </c:pt>
                  <c:pt idx="5">
                    <c:v>1.0692676621563636E-2</c:v>
                  </c:pt>
                  <c:pt idx="6">
                    <c:v>8.4852813742385784E-3</c:v>
                  </c:pt>
                  <c:pt idx="7">
                    <c:v>3.5697805721547259E-2</c:v>
                  </c:pt>
                </c:numCache>
              </c:numRef>
            </c:plus>
            <c:minus>
              <c:numRef>
                <c:f>'[6]MarathonRT activity -20'!$G$3:$G$10</c:f>
                <c:numCache>
                  <c:formatCode>General</c:formatCode>
                  <c:ptCount val="8"/>
                  <c:pt idx="0">
                    <c:v>1.6996749443881478E-17</c:v>
                  </c:pt>
                  <c:pt idx="1">
                    <c:v>1.5275252316519479E-3</c:v>
                  </c:pt>
                  <c:pt idx="2">
                    <c:v>2.5166114784235852E-3</c:v>
                  </c:pt>
                  <c:pt idx="3">
                    <c:v>5.686240703077332E-3</c:v>
                  </c:pt>
                  <c:pt idx="4">
                    <c:v>5.131601439446889E-3</c:v>
                  </c:pt>
                  <c:pt idx="5">
                    <c:v>1.0692676621563636E-2</c:v>
                  </c:pt>
                  <c:pt idx="6">
                    <c:v>8.4852813742385784E-3</c:v>
                  </c:pt>
                  <c:pt idx="7">
                    <c:v>3.5697805721547259E-2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'[6]MarathonRT activity -20'!$A$3:$A$10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'[6]MarathonRT activity -20'!$E$3:$E$10</c:f>
              <c:numCache>
                <c:formatCode>General</c:formatCode>
                <c:ptCount val="8"/>
                <c:pt idx="0">
                  <c:v>8.7000000000000008E-2</c:v>
                </c:pt>
                <c:pt idx="1">
                  <c:v>0.12733333333333333</c:v>
                </c:pt>
                <c:pt idx="2">
                  <c:v>0.18066666666666667</c:v>
                </c:pt>
                <c:pt idx="3">
                  <c:v>0.31033333333333335</c:v>
                </c:pt>
                <c:pt idx="4">
                  <c:v>0.48833333333333329</c:v>
                </c:pt>
                <c:pt idx="5">
                  <c:v>0.60433333333333328</c:v>
                </c:pt>
                <c:pt idx="6">
                  <c:v>0.72499999999999998</c:v>
                </c:pt>
                <c:pt idx="7">
                  <c:v>0.95133333333333336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060-47C7-BF0C-72DE16792F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zero not included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67827369350056E-2"/>
                  <c:y val="-0.26090452389011698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'[6]MarathonRT activity -20'!$H$4:$H$10</c:f>
                <c:numCache>
                  <c:formatCode>General</c:formatCode>
                  <c:ptCount val="7"/>
                  <c:pt idx="0">
                    <c:v>3.9083567284115044E-2</c:v>
                  </c:pt>
                  <c:pt idx="1">
                    <c:v>5.0165839755989185E-2</c:v>
                  </c:pt>
                  <c:pt idx="2">
                    <c:v>7.540716612549056E-2</c:v>
                  </c:pt>
                  <c:pt idx="3">
                    <c:v>7.1635196931724071E-2</c:v>
                  </c:pt>
                  <c:pt idx="4">
                    <c:v>0.10340539938302852</c:v>
                  </c:pt>
                  <c:pt idx="5">
                    <c:v>9.2115587031938187E-2</c:v>
                  </c:pt>
                  <c:pt idx="6">
                    <c:v>0.18893862951113852</c:v>
                  </c:pt>
                </c:numCache>
              </c:numRef>
            </c:plus>
            <c:minus>
              <c:numRef>
                <c:f>'[6]MarathonRT activity -20'!$H$4:$H$10</c:f>
                <c:numCache>
                  <c:formatCode>General</c:formatCode>
                  <c:ptCount val="7"/>
                  <c:pt idx="0">
                    <c:v>3.9083567284115044E-2</c:v>
                  </c:pt>
                  <c:pt idx="1">
                    <c:v>5.0165839755989185E-2</c:v>
                  </c:pt>
                  <c:pt idx="2">
                    <c:v>7.540716612549056E-2</c:v>
                  </c:pt>
                  <c:pt idx="3">
                    <c:v>7.1635196931724071E-2</c:v>
                  </c:pt>
                  <c:pt idx="4">
                    <c:v>0.10340539938302852</c:v>
                  </c:pt>
                  <c:pt idx="5">
                    <c:v>9.2115587031938187E-2</c:v>
                  </c:pt>
                  <c:pt idx="6">
                    <c:v>0.18893862951113852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'[6]MarathonRT activity -20'!$A$4:$A$10</c:f>
              <c:numCache>
                <c:formatCode>General</c:formatCode>
                <c:ptCount val="7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  <c:pt idx="6">
                  <c:v>4000</c:v>
                </c:pt>
              </c:numCache>
            </c:numRef>
          </c:xVal>
          <c:yVal>
            <c:numRef>
              <c:f>'[6]MarathonRT activity -20'!$F$4:$F$10</c:f>
              <c:numCache>
                <c:formatCode>General</c:formatCode>
                <c:ptCount val="7"/>
                <c:pt idx="0">
                  <c:v>4.0333333333333318E-2</c:v>
                </c:pt>
                <c:pt idx="1">
                  <c:v>9.3666666666666662E-2</c:v>
                </c:pt>
                <c:pt idx="2">
                  <c:v>0.22333333333333333</c:v>
                </c:pt>
                <c:pt idx="3">
                  <c:v>0.40133333333333326</c:v>
                </c:pt>
                <c:pt idx="4">
                  <c:v>0.51733333333333331</c:v>
                </c:pt>
                <c:pt idx="5">
                  <c:v>0.63800000000000001</c:v>
                </c:pt>
                <c:pt idx="6">
                  <c:v>0.8643333333333334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5B1-4E68-98DC-1743218EB0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'[7]MarathonRT activity -20'!$C$3:$C$9</c:f>
              <c:strCache>
                <c:ptCount val="1"/>
                <c:pt idx="0">
                  <c:v>0.078 0.121 0.169 0.292 0.449 0.55 0.686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099831751594652"/>
                  <c:y val="-3.6387637675463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'[7]MarathonRT activity -20'!$G$3:$G$10</c:f>
                <c:numCache>
                  <c:formatCode>General</c:formatCode>
                  <c:ptCount val="8"/>
                  <c:pt idx="0">
                    <c:v>5.7735026918962634E-4</c:v>
                  </c:pt>
                  <c:pt idx="1">
                    <c:v>5.7735026918962634E-4</c:v>
                  </c:pt>
                  <c:pt idx="2">
                    <c:v>1.7320508075688789E-3</c:v>
                  </c:pt>
                  <c:pt idx="3">
                    <c:v>1.7320508075688791E-3</c:v>
                  </c:pt>
                  <c:pt idx="4">
                    <c:v>4.1633319989322687E-3</c:v>
                  </c:pt>
                  <c:pt idx="5">
                    <c:v>2.0816659994661343E-3</c:v>
                  </c:pt>
                  <c:pt idx="6">
                    <c:v>2.1455380055672081E-2</c:v>
                  </c:pt>
                  <c:pt idx="7">
                    <c:v>1.2767145334803654E-2</c:v>
                  </c:pt>
                </c:numCache>
              </c:numRef>
            </c:plus>
            <c:minus>
              <c:numRef>
                <c:f>'[7]MarathonRT activity -20'!$G$3:$G$10</c:f>
                <c:numCache>
                  <c:formatCode>General</c:formatCode>
                  <c:ptCount val="8"/>
                  <c:pt idx="0">
                    <c:v>5.7735026918962634E-4</c:v>
                  </c:pt>
                  <c:pt idx="1">
                    <c:v>5.7735026918962634E-4</c:v>
                  </c:pt>
                  <c:pt idx="2">
                    <c:v>1.7320508075688789E-3</c:v>
                  </c:pt>
                  <c:pt idx="3">
                    <c:v>1.7320508075688791E-3</c:v>
                  </c:pt>
                  <c:pt idx="4">
                    <c:v>4.1633319989322687E-3</c:v>
                  </c:pt>
                  <c:pt idx="5">
                    <c:v>2.0816659994661343E-3</c:v>
                  </c:pt>
                  <c:pt idx="6">
                    <c:v>2.1455380055672081E-2</c:v>
                  </c:pt>
                  <c:pt idx="7">
                    <c:v>1.2767145334803654E-2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'[7]MarathonRT activity -20'!$A$3:$A$9</c:f>
              <c:numCache>
                <c:formatCode>General</c:formatCode>
                <c:ptCount val="7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</c:numCache>
            </c:numRef>
          </c:xVal>
          <c:yVal>
            <c:numRef>
              <c:f>'[7]MarathonRT activity -20'!$E$3:$E$9</c:f>
              <c:numCache>
                <c:formatCode>General</c:formatCode>
                <c:ptCount val="7"/>
                <c:pt idx="0">
                  <c:v>7.8333333333333324E-2</c:v>
                </c:pt>
                <c:pt idx="1">
                  <c:v>0.12133333333333333</c:v>
                </c:pt>
                <c:pt idx="2">
                  <c:v>0.16800000000000001</c:v>
                </c:pt>
                <c:pt idx="3">
                  <c:v>0.29099999999999998</c:v>
                </c:pt>
                <c:pt idx="4">
                  <c:v>0.44566666666666666</c:v>
                </c:pt>
                <c:pt idx="5">
                  <c:v>0.55066666666666675</c:v>
                </c:pt>
                <c:pt idx="6">
                  <c:v>0.69633333333333336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4ED-44AA-A33E-76F5C15F93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67827369350056E-2"/>
                  <c:y val="-0.26090452389011698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'[7]MarathonRT activity -20'!$H$4:$H$10</c:f>
                <c:numCache>
                  <c:formatCode>General</c:formatCode>
                  <c:ptCount val="7"/>
                  <c:pt idx="0">
                    <c:v>2.4028114141347555E-2</c:v>
                  </c:pt>
                  <c:pt idx="1">
                    <c:v>4.1617914502878189E-2</c:v>
                  </c:pt>
                  <c:pt idx="2">
                    <c:v>4.1617914502878196E-2</c:v>
                  </c:pt>
                  <c:pt idx="3">
                    <c:v>6.4523887041407144E-2</c:v>
                  </c:pt>
                  <c:pt idx="4">
                    <c:v>4.562527807549379E-2</c:v>
                  </c:pt>
                  <c:pt idx="5">
                    <c:v>0.14647655121442504</c:v>
                  </c:pt>
                  <c:pt idx="6">
                    <c:v>0.11299179321881592</c:v>
                  </c:pt>
                </c:numCache>
              </c:numRef>
            </c:plus>
            <c:minus>
              <c:numRef>
                <c:f>'[7]MarathonRT activity -20'!$H$4:$H$10</c:f>
                <c:numCache>
                  <c:formatCode>General</c:formatCode>
                  <c:ptCount val="7"/>
                  <c:pt idx="0">
                    <c:v>2.4028114141347555E-2</c:v>
                  </c:pt>
                  <c:pt idx="1">
                    <c:v>4.1617914502878189E-2</c:v>
                  </c:pt>
                  <c:pt idx="2">
                    <c:v>4.1617914502878196E-2</c:v>
                  </c:pt>
                  <c:pt idx="3">
                    <c:v>6.4523887041407144E-2</c:v>
                  </c:pt>
                  <c:pt idx="4">
                    <c:v>4.562527807549379E-2</c:v>
                  </c:pt>
                  <c:pt idx="5">
                    <c:v>0.14647655121442504</c:v>
                  </c:pt>
                  <c:pt idx="6">
                    <c:v>0.11299179321881592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'[7]MarathonRT activity -20'!$A$4:$A$9</c:f>
              <c:numCache>
                <c:formatCode>General</c:formatCode>
                <c:ptCount val="6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</c:numCache>
            </c:numRef>
          </c:xVal>
          <c:yVal>
            <c:numRef>
              <c:f>'[7]MarathonRT activity -20'!$F$4:$F$9</c:f>
              <c:numCache>
                <c:formatCode>General</c:formatCode>
                <c:ptCount val="6"/>
                <c:pt idx="0">
                  <c:v>4.300000000000001E-2</c:v>
                </c:pt>
                <c:pt idx="1">
                  <c:v>8.9666666666666686E-2</c:v>
                </c:pt>
                <c:pt idx="2">
                  <c:v>0.21266666666666667</c:v>
                </c:pt>
                <c:pt idx="3">
                  <c:v>0.36733333333333335</c:v>
                </c:pt>
                <c:pt idx="4">
                  <c:v>0.47233333333333344</c:v>
                </c:pt>
                <c:pt idx="5">
                  <c:v>0.61799999999999999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1BB-4B71-9CB2-83F629305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'[7]MarathonRT activity -20'!$C$3:$C$9</c:f>
              <c:strCache>
                <c:ptCount val="1"/>
                <c:pt idx="0">
                  <c:v>0.078 0.121 0.169 0.292 0.449 0.55 0.686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099831751594652"/>
                  <c:y val="-3.6387637675463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'[7]MarathonRT activity -20'!$G$3:$G$10</c:f>
                <c:numCache>
                  <c:formatCode>General</c:formatCode>
                  <c:ptCount val="8"/>
                  <c:pt idx="0">
                    <c:v>5.7735026918962634E-4</c:v>
                  </c:pt>
                  <c:pt idx="1">
                    <c:v>5.7735026918962634E-4</c:v>
                  </c:pt>
                  <c:pt idx="2">
                    <c:v>1.7320508075688789E-3</c:v>
                  </c:pt>
                  <c:pt idx="3">
                    <c:v>1.7320508075688791E-3</c:v>
                  </c:pt>
                  <c:pt idx="4">
                    <c:v>4.1633319989322687E-3</c:v>
                  </c:pt>
                  <c:pt idx="5">
                    <c:v>2.0816659994661343E-3</c:v>
                  </c:pt>
                  <c:pt idx="6">
                    <c:v>2.1455380055672081E-2</c:v>
                  </c:pt>
                  <c:pt idx="7">
                    <c:v>1.2767145334803654E-2</c:v>
                  </c:pt>
                </c:numCache>
              </c:numRef>
            </c:plus>
            <c:minus>
              <c:numRef>
                <c:f>'[7]MarathonRT activity -20'!$G$3:$G$10</c:f>
                <c:numCache>
                  <c:formatCode>General</c:formatCode>
                  <c:ptCount val="8"/>
                  <c:pt idx="0">
                    <c:v>5.7735026918962634E-4</c:v>
                  </c:pt>
                  <c:pt idx="1">
                    <c:v>5.7735026918962634E-4</c:v>
                  </c:pt>
                  <c:pt idx="2">
                    <c:v>1.7320508075688789E-3</c:v>
                  </c:pt>
                  <c:pt idx="3">
                    <c:v>1.7320508075688791E-3</c:v>
                  </c:pt>
                  <c:pt idx="4">
                    <c:v>4.1633319989322687E-3</c:v>
                  </c:pt>
                  <c:pt idx="5">
                    <c:v>2.0816659994661343E-3</c:v>
                  </c:pt>
                  <c:pt idx="6">
                    <c:v>2.1455380055672081E-2</c:v>
                  </c:pt>
                  <c:pt idx="7">
                    <c:v>1.2767145334803654E-2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'[7]MarathonRT activity -20'!$A$3:$A$9</c:f>
              <c:numCache>
                <c:formatCode>General</c:formatCode>
                <c:ptCount val="7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</c:numCache>
            </c:numRef>
          </c:xVal>
          <c:yVal>
            <c:numRef>
              <c:f>'[7]MarathonRT activity -20'!$E$3:$E$9</c:f>
              <c:numCache>
                <c:formatCode>General</c:formatCode>
                <c:ptCount val="7"/>
                <c:pt idx="0">
                  <c:v>7.8333333333333324E-2</c:v>
                </c:pt>
                <c:pt idx="1">
                  <c:v>0.12133333333333333</c:v>
                </c:pt>
                <c:pt idx="2">
                  <c:v>0.16800000000000001</c:v>
                </c:pt>
                <c:pt idx="3">
                  <c:v>0.29099999999999998</c:v>
                </c:pt>
                <c:pt idx="4">
                  <c:v>0.44566666666666666</c:v>
                </c:pt>
                <c:pt idx="5">
                  <c:v>0.55066666666666675</c:v>
                </c:pt>
                <c:pt idx="6">
                  <c:v>0.69633333333333336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7F3-4470-BD07-25D9C5ED1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zero not included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67827369350056E-2"/>
                  <c:y val="-0.26090452389011698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'[7]MarathonRT activity -20'!$H$4:$H$10</c:f>
                <c:numCache>
                  <c:formatCode>General</c:formatCode>
                  <c:ptCount val="7"/>
                  <c:pt idx="0">
                    <c:v>2.4028114141347555E-2</c:v>
                  </c:pt>
                  <c:pt idx="1">
                    <c:v>4.1617914502878189E-2</c:v>
                  </c:pt>
                  <c:pt idx="2">
                    <c:v>4.1617914502878196E-2</c:v>
                  </c:pt>
                  <c:pt idx="3">
                    <c:v>6.4523887041407144E-2</c:v>
                  </c:pt>
                  <c:pt idx="4">
                    <c:v>4.562527807549379E-2</c:v>
                  </c:pt>
                  <c:pt idx="5">
                    <c:v>0.14647655121442504</c:v>
                  </c:pt>
                  <c:pt idx="6">
                    <c:v>0.11299179321881592</c:v>
                  </c:pt>
                </c:numCache>
              </c:numRef>
            </c:plus>
            <c:minus>
              <c:numRef>
                <c:f>'[7]MarathonRT activity -20'!$H$4:$H$10</c:f>
                <c:numCache>
                  <c:formatCode>General</c:formatCode>
                  <c:ptCount val="7"/>
                  <c:pt idx="0">
                    <c:v>2.4028114141347555E-2</c:v>
                  </c:pt>
                  <c:pt idx="1">
                    <c:v>4.1617914502878189E-2</c:v>
                  </c:pt>
                  <c:pt idx="2">
                    <c:v>4.1617914502878196E-2</c:v>
                  </c:pt>
                  <c:pt idx="3">
                    <c:v>6.4523887041407144E-2</c:v>
                  </c:pt>
                  <c:pt idx="4">
                    <c:v>4.562527807549379E-2</c:v>
                  </c:pt>
                  <c:pt idx="5">
                    <c:v>0.14647655121442504</c:v>
                  </c:pt>
                  <c:pt idx="6">
                    <c:v>0.11299179321881592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'[7]MarathonRT activity -20'!$A$4:$A$9</c:f>
              <c:numCache>
                <c:formatCode>General</c:formatCode>
                <c:ptCount val="6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</c:numCache>
            </c:numRef>
          </c:xVal>
          <c:yVal>
            <c:numRef>
              <c:f>'[7]MarathonRT activity -20'!$F$4:$F$9</c:f>
              <c:numCache>
                <c:formatCode>General</c:formatCode>
                <c:ptCount val="6"/>
                <c:pt idx="0">
                  <c:v>4.300000000000001E-2</c:v>
                </c:pt>
                <c:pt idx="1">
                  <c:v>8.9666666666666686E-2</c:v>
                </c:pt>
                <c:pt idx="2">
                  <c:v>0.21266666666666667</c:v>
                </c:pt>
                <c:pt idx="3">
                  <c:v>0.36733333333333335</c:v>
                </c:pt>
                <c:pt idx="4">
                  <c:v>0.47233333333333344</c:v>
                </c:pt>
                <c:pt idx="5">
                  <c:v>0.61799999999999999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F9E-4BA0-9C36-0960C47903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'[8]MarathonRT activity -20'!$C$3:$C$10</c:f>
              <c:strCache>
                <c:ptCount val="1"/>
                <c:pt idx="0">
                  <c:v>0.08 0.126 0.169 0.292 0.421 0.594 0.751 0.954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099831751594652"/>
                  <c:y val="-3.6387637675463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'[8]MarathonRT activity -20'!$G$3:$G$10</c:f>
                <c:numCache>
                  <c:formatCode>General</c:formatCode>
                  <c:ptCount val="8"/>
                  <c:pt idx="0">
                    <c:v>0</c:v>
                  </c:pt>
                  <c:pt idx="1">
                    <c:v>1.7320508075688791E-3</c:v>
                  </c:pt>
                  <c:pt idx="2">
                    <c:v>3.0550504633038958E-3</c:v>
                  </c:pt>
                  <c:pt idx="3">
                    <c:v>1.5275252316519479E-3</c:v>
                  </c:pt>
                  <c:pt idx="4">
                    <c:v>5.5677643628300267E-3</c:v>
                  </c:pt>
                  <c:pt idx="5">
                    <c:v>1.2000000000000011E-2</c:v>
                  </c:pt>
                  <c:pt idx="6">
                    <c:v>9.6436507609929632E-3</c:v>
                  </c:pt>
                  <c:pt idx="7">
                    <c:v>7.0000000000000071E-3</c:v>
                  </c:pt>
                </c:numCache>
              </c:numRef>
            </c:plus>
            <c:minus>
              <c:numRef>
                <c:f>'[8]MarathonRT activity -20'!$G$3:$G$10</c:f>
                <c:numCache>
                  <c:formatCode>General</c:formatCode>
                  <c:ptCount val="8"/>
                  <c:pt idx="0">
                    <c:v>0</c:v>
                  </c:pt>
                  <c:pt idx="1">
                    <c:v>1.7320508075688791E-3</c:v>
                  </c:pt>
                  <c:pt idx="2">
                    <c:v>3.0550504633038958E-3</c:v>
                  </c:pt>
                  <c:pt idx="3">
                    <c:v>1.5275252316519479E-3</c:v>
                  </c:pt>
                  <c:pt idx="4">
                    <c:v>5.5677643628300267E-3</c:v>
                  </c:pt>
                  <c:pt idx="5">
                    <c:v>1.2000000000000011E-2</c:v>
                  </c:pt>
                  <c:pt idx="6">
                    <c:v>9.6436507609929632E-3</c:v>
                  </c:pt>
                  <c:pt idx="7">
                    <c:v>7.0000000000000071E-3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'[8]MarathonRT activity -20'!$A$3:$A$10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'[8]MarathonRT activity -20'!$E$3:$E$10</c:f>
              <c:numCache>
                <c:formatCode>General</c:formatCode>
                <c:ptCount val="8"/>
                <c:pt idx="0">
                  <c:v>0.08</c:v>
                </c:pt>
                <c:pt idx="1">
                  <c:v>0.124</c:v>
                </c:pt>
                <c:pt idx="2">
                  <c:v>0.16833333333333333</c:v>
                </c:pt>
                <c:pt idx="3">
                  <c:v>0.29166666666666669</c:v>
                </c:pt>
                <c:pt idx="4">
                  <c:v>0.42699999999999999</c:v>
                </c:pt>
                <c:pt idx="5">
                  <c:v>0.58199999999999996</c:v>
                </c:pt>
                <c:pt idx="6">
                  <c:v>0.76200000000000001</c:v>
                </c:pt>
                <c:pt idx="7">
                  <c:v>0.95099999999999996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AFA-4443-8B70-FA514BA7C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67827369350056E-2"/>
                  <c:y val="-0.26090452389011698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'[8]MarathonRT activity -20'!$H$4:$H$10</c:f>
                <c:numCache>
                  <c:formatCode>General</c:formatCode>
                  <c:ptCount val="7"/>
                  <c:pt idx="0">
                    <c:v>4.1617914502878196E-2</c:v>
                  </c:pt>
                  <c:pt idx="1">
                    <c:v>5.5272510919116891E-2</c:v>
                  </c:pt>
                  <c:pt idx="2">
                    <c:v>3.9083567284115044E-2</c:v>
                  </c:pt>
                  <c:pt idx="3">
                    <c:v>7.4617453473232564E-2</c:v>
                  </c:pt>
                  <c:pt idx="4">
                    <c:v>0.10954451150103327</c:v>
                  </c:pt>
                  <c:pt idx="5">
                    <c:v>9.8202091428813074E-2</c:v>
                  </c:pt>
                  <c:pt idx="6">
                    <c:v>8.3666002653407595E-2</c:v>
                  </c:pt>
                </c:numCache>
              </c:numRef>
            </c:plus>
            <c:minus>
              <c:numRef>
                <c:f>'[8]MarathonRT activity -20'!$H$4:$H$10</c:f>
                <c:numCache>
                  <c:formatCode>General</c:formatCode>
                  <c:ptCount val="7"/>
                  <c:pt idx="0">
                    <c:v>4.1617914502878196E-2</c:v>
                  </c:pt>
                  <c:pt idx="1">
                    <c:v>5.5272510919116891E-2</c:v>
                  </c:pt>
                  <c:pt idx="2">
                    <c:v>3.9083567284115044E-2</c:v>
                  </c:pt>
                  <c:pt idx="3">
                    <c:v>7.4617453473232564E-2</c:v>
                  </c:pt>
                  <c:pt idx="4">
                    <c:v>0.10954451150103327</c:v>
                  </c:pt>
                  <c:pt idx="5">
                    <c:v>9.8202091428813074E-2</c:v>
                  </c:pt>
                  <c:pt idx="6">
                    <c:v>8.3666002653407595E-2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('[8]MarathonRT activity -20'!$A$4:$A$6,'[8]MarathonRT activity -20'!$A$8:$A$10)</c:f>
              <c:numCache>
                <c:formatCode>General</c:formatCode>
                <c:ptCount val="6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2500</c:v>
                </c:pt>
                <c:pt idx="4">
                  <c:v>3200</c:v>
                </c:pt>
                <c:pt idx="5">
                  <c:v>4000</c:v>
                </c:pt>
              </c:numCache>
            </c:numRef>
          </c:xVal>
          <c:yVal>
            <c:numRef>
              <c:f>('[8]MarathonRT activity -20'!$F$4:$F$6,'[8]MarathonRT activity -20'!$F$8:$F$10)</c:f>
              <c:numCache>
                <c:formatCode>General</c:formatCode>
                <c:ptCount val="6"/>
                <c:pt idx="0">
                  <c:v>4.3999999999999997E-2</c:v>
                </c:pt>
                <c:pt idx="1">
                  <c:v>8.8333333333333333E-2</c:v>
                </c:pt>
                <c:pt idx="2">
                  <c:v>0.21166666666666667</c:v>
                </c:pt>
                <c:pt idx="3">
                  <c:v>0.502</c:v>
                </c:pt>
                <c:pt idx="4">
                  <c:v>0.68200000000000005</c:v>
                </c:pt>
                <c:pt idx="5">
                  <c:v>0.871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B7D-4420-989C-6741496C6A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'[8]MarathonRT activity -20'!$C$3:$C$10</c:f>
              <c:strCache>
                <c:ptCount val="1"/>
                <c:pt idx="0">
                  <c:v>0.08 0.126 0.169 0.292 0.421 0.594 0.751 0.954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099831751594652"/>
                  <c:y val="-3.6387637675463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'[8]MarathonRT activity -20'!$G$3:$G$10</c:f>
                <c:numCache>
                  <c:formatCode>General</c:formatCode>
                  <c:ptCount val="8"/>
                  <c:pt idx="0">
                    <c:v>0</c:v>
                  </c:pt>
                  <c:pt idx="1">
                    <c:v>1.7320508075688791E-3</c:v>
                  </c:pt>
                  <c:pt idx="2">
                    <c:v>3.0550504633038958E-3</c:v>
                  </c:pt>
                  <c:pt idx="3">
                    <c:v>1.5275252316519479E-3</c:v>
                  </c:pt>
                  <c:pt idx="4">
                    <c:v>5.5677643628300267E-3</c:v>
                  </c:pt>
                  <c:pt idx="5">
                    <c:v>1.2000000000000011E-2</c:v>
                  </c:pt>
                  <c:pt idx="6">
                    <c:v>9.6436507609929632E-3</c:v>
                  </c:pt>
                  <c:pt idx="7">
                    <c:v>7.0000000000000071E-3</c:v>
                  </c:pt>
                </c:numCache>
              </c:numRef>
            </c:plus>
            <c:minus>
              <c:numRef>
                <c:f>'[8]MarathonRT activity -20'!$G$3:$G$10</c:f>
                <c:numCache>
                  <c:formatCode>General</c:formatCode>
                  <c:ptCount val="8"/>
                  <c:pt idx="0">
                    <c:v>0</c:v>
                  </c:pt>
                  <c:pt idx="1">
                    <c:v>1.7320508075688791E-3</c:v>
                  </c:pt>
                  <c:pt idx="2">
                    <c:v>3.0550504633038958E-3</c:v>
                  </c:pt>
                  <c:pt idx="3">
                    <c:v>1.5275252316519479E-3</c:v>
                  </c:pt>
                  <c:pt idx="4">
                    <c:v>5.5677643628300267E-3</c:v>
                  </c:pt>
                  <c:pt idx="5">
                    <c:v>1.2000000000000011E-2</c:v>
                  </c:pt>
                  <c:pt idx="6">
                    <c:v>9.6436507609929632E-3</c:v>
                  </c:pt>
                  <c:pt idx="7">
                    <c:v>7.0000000000000071E-3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'[8]MarathonRT activity -20'!$A$3:$A$10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'[8]MarathonRT activity -20'!$E$3:$E$10</c:f>
              <c:numCache>
                <c:formatCode>General</c:formatCode>
                <c:ptCount val="8"/>
                <c:pt idx="0">
                  <c:v>0.08</c:v>
                </c:pt>
                <c:pt idx="1">
                  <c:v>0.124</c:v>
                </c:pt>
                <c:pt idx="2">
                  <c:v>0.16833333333333333</c:v>
                </c:pt>
                <c:pt idx="3">
                  <c:v>0.29166666666666669</c:v>
                </c:pt>
                <c:pt idx="4">
                  <c:v>0.42699999999999999</c:v>
                </c:pt>
                <c:pt idx="5">
                  <c:v>0.58199999999999996</c:v>
                </c:pt>
                <c:pt idx="6">
                  <c:v>0.76200000000000001</c:v>
                </c:pt>
                <c:pt idx="7">
                  <c:v>0.95099999999999996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D3D-46DA-8AEC-11406C72C3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zero not included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67827369350056E-2"/>
                  <c:y val="-0.26090452389011698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'[8]MarathonRT activity -20'!$H$4:$H$10</c:f>
                <c:numCache>
                  <c:formatCode>General</c:formatCode>
                  <c:ptCount val="7"/>
                  <c:pt idx="0">
                    <c:v>4.1617914502878196E-2</c:v>
                  </c:pt>
                  <c:pt idx="1">
                    <c:v>5.5272510919116891E-2</c:v>
                  </c:pt>
                  <c:pt idx="2">
                    <c:v>3.9083567284115044E-2</c:v>
                  </c:pt>
                  <c:pt idx="3">
                    <c:v>7.4617453473232564E-2</c:v>
                  </c:pt>
                  <c:pt idx="4">
                    <c:v>0.10954451150103327</c:v>
                  </c:pt>
                  <c:pt idx="5">
                    <c:v>9.8202091428813074E-2</c:v>
                  </c:pt>
                  <c:pt idx="6">
                    <c:v>8.3666002653407595E-2</c:v>
                  </c:pt>
                </c:numCache>
              </c:numRef>
            </c:plus>
            <c:minus>
              <c:numRef>
                <c:f>'[8]MarathonRT activity -20'!$H$4:$H$10</c:f>
                <c:numCache>
                  <c:formatCode>General</c:formatCode>
                  <c:ptCount val="7"/>
                  <c:pt idx="0">
                    <c:v>4.1617914502878196E-2</c:v>
                  </c:pt>
                  <c:pt idx="1">
                    <c:v>5.5272510919116891E-2</c:v>
                  </c:pt>
                  <c:pt idx="2">
                    <c:v>3.9083567284115044E-2</c:v>
                  </c:pt>
                  <c:pt idx="3">
                    <c:v>7.4617453473232564E-2</c:v>
                  </c:pt>
                  <c:pt idx="4">
                    <c:v>0.10954451150103327</c:v>
                  </c:pt>
                  <c:pt idx="5">
                    <c:v>9.8202091428813074E-2</c:v>
                  </c:pt>
                  <c:pt idx="6">
                    <c:v>8.3666002653407595E-2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('[8]MarathonRT activity -20'!$A$4:$A$6,'[8]MarathonRT activity -20'!$A$8:$A$10)</c:f>
              <c:numCache>
                <c:formatCode>General</c:formatCode>
                <c:ptCount val="6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2500</c:v>
                </c:pt>
                <c:pt idx="4">
                  <c:v>3200</c:v>
                </c:pt>
                <c:pt idx="5">
                  <c:v>4000</c:v>
                </c:pt>
              </c:numCache>
            </c:numRef>
          </c:xVal>
          <c:yVal>
            <c:numRef>
              <c:f>('[8]MarathonRT activity -20'!$F$4:$F$6,'[8]MarathonRT activity -20'!$F$8:$F$10)</c:f>
              <c:numCache>
                <c:formatCode>General</c:formatCode>
                <c:ptCount val="6"/>
                <c:pt idx="0">
                  <c:v>4.3999999999999997E-2</c:v>
                </c:pt>
                <c:pt idx="1">
                  <c:v>8.8333333333333333E-2</c:v>
                </c:pt>
                <c:pt idx="2">
                  <c:v>0.21166666666666667</c:v>
                </c:pt>
                <c:pt idx="3">
                  <c:v>0.502</c:v>
                </c:pt>
                <c:pt idx="4">
                  <c:v>0.68200000000000005</c:v>
                </c:pt>
                <c:pt idx="5">
                  <c:v>0.871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403-47B2-A82F-BA0B63DDD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chart" Target="../charts/chart2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chart" Target="../charts/chart29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chart" Target="../charts/chart3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323849</xdr:colOff>
      <xdr:row>13</xdr:row>
      <xdr:rowOff>38101</xdr:rowOff>
    </xdr:from>
    <xdr:to>
      <xdr:col>19</xdr:col>
      <xdr:colOff>342900</xdr:colOff>
      <xdr:row>23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46CE505-C3E5-4883-AE13-2483C5E734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257175</xdr:colOff>
      <xdr:row>13</xdr:row>
      <xdr:rowOff>38102</xdr:rowOff>
    </xdr:from>
    <xdr:to>
      <xdr:col>30</xdr:col>
      <xdr:colOff>276225</xdr:colOff>
      <xdr:row>23</xdr:row>
      <xdr:rowOff>104776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A68B424-AA38-4DFF-BBB7-8EB11154B1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196850</xdr:colOff>
      <xdr:row>13</xdr:row>
      <xdr:rowOff>177799</xdr:rowOff>
    </xdr:from>
    <xdr:to>
      <xdr:col>19</xdr:col>
      <xdr:colOff>500016</xdr:colOff>
      <xdr:row>22</xdr:row>
      <xdr:rowOff>892237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8F59975-D50B-465C-A7D1-2AF8B52677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133349</xdr:colOff>
      <xdr:row>13</xdr:row>
      <xdr:rowOff>177800</xdr:rowOff>
    </xdr:from>
    <xdr:to>
      <xdr:col>30</xdr:col>
      <xdr:colOff>533400</xdr:colOff>
      <xdr:row>22</xdr:row>
      <xdr:rowOff>733425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6EE0151-D598-4123-A91F-EB45E4F37A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196850</xdr:colOff>
      <xdr:row>13</xdr:row>
      <xdr:rowOff>177799</xdr:rowOff>
    </xdr:from>
    <xdr:to>
      <xdr:col>19</xdr:col>
      <xdr:colOff>466509</xdr:colOff>
      <xdr:row>22</xdr:row>
      <xdr:rowOff>882127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B40E4A9-0DF4-46F2-A687-D44A9D0215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133349</xdr:colOff>
      <xdr:row>13</xdr:row>
      <xdr:rowOff>177800</xdr:rowOff>
    </xdr:from>
    <xdr:to>
      <xdr:col>30</xdr:col>
      <xdr:colOff>485775</xdr:colOff>
      <xdr:row>22</xdr:row>
      <xdr:rowOff>723900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7E644EE-F42F-4E5D-9BF6-2D8B1721E4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196850</xdr:colOff>
      <xdr:row>13</xdr:row>
      <xdr:rowOff>177799</xdr:rowOff>
    </xdr:from>
    <xdr:to>
      <xdr:col>19</xdr:col>
      <xdr:colOff>473211</xdr:colOff>
      <xdr:row>22</xdr:row>
      <xdr:rowOff>1003451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52AF419-0360-43A0-88CA-83196FF505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133349</xdr:colOff>
      <xdr:row>13</xdr:row>
      <xdr:rowOff>177800</xdr:rowOff>
    </xdr:from>
    <xdr:to>
      <xdr:col>30</xdr:col>
      <xdr:colOff>495300</xdr:colOff>
      <xdr:row>22</xdr:row>
      <xdr:rowOff>838200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4FF369A-897E-496A-9DFC-F179891BB5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196850</xdr:colOff>
      <xdr:row>13</xdr:row>
      <xdr:rowOff>177800</xdr:rowOff>
    </xdr:from>
    <xdr:to>
      <xdr:col>19</xdr:col>
      <xdr:colOff>419599</xdr:colOff>
      <xdr:row>22</xdr:row>
      <xdr:rowOff>902349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891FCE0-AC6F-424D-8F08-5C26738B2B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133349</xdr:colOff>
      <xdr:row>13</xdr:row>
      <xdr:rowOff>177800</xdr:rowOff>
    </xdr:from>
    <xdr:to>
      <xdr:col>30</xdr:col>
      <xdr:colOff>419100</xdr:colOff>
      <xdr:row>22</xdr:row>
      <xdr:rowOff>742950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7EA9D1B-F5C6-4D41-B44B-5B6F01E564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196850</xdr:colOff>
      <xdr:row>13</xdr:row>
      <xdr:rowOff>177799</xdr:rowOff>
    </xdr:from>
    <xdr:to>
      <xdr:col>19</xdr:col>
      <xdr:colOff>479912</xdr:colOff>
      <xdr:row>22</xdr:row>
      <xdr:rowOff>1064113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63138C7-A268-43AE-8F21-F0DD339535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133349</xdr:colOff>
      <xdr:row>13</xdr:row>
      <xdr:rowOff>177800</xdr:rowOff>
    </xdr:from>
    <xdr:to>
      <xdr:col>30</xdr:col>
      <xdr:colOff>504825</xdr:colOff>
      <xdr:row>22</xdr:row>
      <xdr:rowOff>895350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C2EF2A9-2D86-4431-8AEC-7BEEBA1D3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196850</xdr:colOff>
      <xdr:row>13</xdr:row>
      <xdr:rowOff>177799</xdr:rowOff>
    </xdr:from>
    <xdr:to>
      <xdr:col>19</xdr:col>
      <xdr:colOff>479912</xdr:colOff>
      <xdr:row>22</xdr:row>
      <xdr:rowOff>963009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87938B3-88A6-449C-96EF-178EA7837F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133349</xdr:colOff>
      <xdr:row>13</xdr:row>
      <xdr:rowOff>177800</xdr:rowOff>
    </xdr:from>
    <xdr:to>
      <xdr:col>30</xdr:col>
      <xdr:colOff>504825</xdr:colOff>
      <xdr:row>22</xdr:row>
      <xdr:rowOff>800100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9A54A88-B79D-4B66-985A-25272D8A5B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196850</xdr:colOff>
      <xdr:row>13</xdr:row>
      <xdr:rowOff>177800</xdr:rowOff>
    </xdr:from>
    <xdr:to>
      <xdr:col>19</xdr:col>
      <xdr:colOff>446405</xdr:colOff>
      <xdr:row>22</xdr:row>
      <xdr:rowOff>841687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F9C0C96-594A-47F3-8B62-6532F79C16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133349</xdr:colOff>
      <xdr:row>13</xdr:row>
      <xdr:rowOff>177800</xdr:rowOff>
    </xdr:from>
    <xdr:to>
      <xdr:col>30</xdr:col>
      <xdr:colOff>457200</xdr:colOff>
      <xdr:row>22</xdr:row>
      <xdr:rowOff>685800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8771298-170F-4E82-98C7-EACCB33AF4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196850</xdr:colOff>
      <xdr:row>13</xdr:row>
      <xdr:rowOff>177800</xdr:rowOff>
    </xdr:from>
    <xdr:to>
      <xdr:col>19</xdr:col>
      <xdr:colOff>406197</xdr:colOff>
      <xdr:row>22</xdr:row>
      <xdr:rowOff>912459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4690FC3-482A-46E3-8333-3BFE765A9F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133349</xdr:colOff>
      <xdr:row>13</xdr:row>
      <xdr:rowOff>177800</xdr:rowOff>
    </xdr:from>
    <xdr:to>
      <xdr:col>30</xdr:col>
      <xdr:colOff>400050</xdr:colOff>
      <xdr:row>22</xdr:row>
      <xdr:rowOff>752475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A3D7E63-4396-422B-BC3D-2172548BD1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196850</xdr:colOff>
      <xdr:row>13</xdr:row>
      <xdr:rowOff>177800</xdr:rowOff>
    </xdr:from>
    <xdr:to>
      <xdr:col>19</xdr:col>
      <xdr:colOff>473211</xdr:colOff>
      <xdr:row>26</xdr:row>
      <xdr:rowOff>884408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ACC1E44-B22D-4B0A-8A3F-ABC4A6B094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133349</xdr:colOff>
      <xdr:row>13</xdr:row>
      <xdr:rowOff>177799</xdr:rowOff>
    </xdr:from>
    <xdr:to>
      <xdr:col>30</xdr:col>
      <xdr:colOff>495300</xdr:colOff>
      <xdr:row>26</xdr:row>
      <xdr:rowOff>733424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659B3FF-A535-4298-A6D4-F11BFE97F5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196850</xdr:colOff>
      <xdr:row>13</xdr:row>
      <xdr:rowOff>177800</xdr:rowOff>
    </xdr:from>
    <xdr:to>
      <xdr:col>19</xdr:col>
      <xdr:colOff>479912</xdr:colOff>
      <xdr:row>26</xdr:row>
      <xdr:rowOff>854470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B471366-82D7-40A7-95E4-8F8295C571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133349</xdr:colOff>
      <xdr:row>13</xdr:row>
      <xdr:rowOff>177800</xdr:rowOff>
    </xdr:from>
    <xdr:to>
      <xdr:col>30</xdr:col>
      <xdr:colOff>504825</xdr:colOff>
      <xdr:row>26</xdr:row>
      <xdr:rowOff>704850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1E8EE3E-818A-4961-AB5B-A4B010CD9A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196851</xdr:colOff>
      <xdr:row>13</xdr:row>
      <xdr:rowOff>177800</xdr:rowOff>
    </xdr:from>
    <xdr:to>
      <xdr:col>19</xdr:col>
      <xdr:colOff>439705</xdr:colOff>
      <xdr:row>22</xdr:row>
      <xdr:rowOff>874973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945075B-FB53-4570-9C58-5B0C86F66F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133350</xdr:colOff>
      <xdr:row>13</xdr:row>
      <xdr:rowOff>177799</xdr:rowOff>
    </xdr:from>
    <xdr:to>
      <xdr:col>30</xdr:col>
      <xdr:colOff>447676</xdr:colOff>
      <xdr:row>22</xdr:row>
      <xdr:rowOff>714374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5CE4680-5665-41EE-B95B-3FEDF42676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196850</xdr:colOff>
      <xdr:row>13</xdr:row>
      <xdr:rowOff>177800</xdr:rowOff>
    </xdr:from>
    <xdr:to>
      <xdr:col>19</xdr:col>
      <xdr:colOff>466509</xdr:colOff>
      <xdr:row>22</xdr:row>
      <xdr:rowOff>783520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9650A0F-2537-4309-9C1B-22A4C804C2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133349</xdr:colOff>
      <xdr:row>13</xdr:row>
      <xdr:rowOff>177800</xdr:rowOff>
    </xdr:from>
    <xdr:to>
      <xdr:col>30</xdr:col>
      <xdr:colOff>485775</xdr:colOff>
      <xdr:row>22</xdr:row>
      <xdr:rowOff>628650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F224D24-5D25-442F-956A-6E9C1EB9B3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196850</xdr:colOff>
      <xdr:row>13</xdr:row>
      <xdr:rowOff>177800</xdr:rowOff>
    </xdr:from>
    <xdr:to>
      <xdr:col>19</xdr:col>
      <xdr:colOff>466509</xdr:colOff>
      <xdr:row>22</xdr:row>
      <xdr:rowOff>935941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87032E2-00E1-4C2E-B9A3-3A279443B6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133349</xdr:colOff>
      <xdr:row>13</xdr:row>
      <xdr:rowOff>177799</xdr:rowOff>
    </xdr:from>
    <xdr:to>
      <xdr:col>30</xdr:col>
      <xdr:colOff>485775</xdr:colOff>
      <xdr:row>22</xdr:row>
      <xdr:rowOff>771524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4B721E2-1B45-48CB-B3C3-FB6C313340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196850</xdr:colOff>
      <xdr:row>13</xdr:row>
      <xdr:rowOff>177800</xdr:rowOff>
    </xdr:from>
    <xdr:to>
      <xdr:col>19</xdr:col>
      <xdr:colOff>533523</xdr:colOff>
      <xdr:row>22</xdr:row>
      <xdr:rowOff>956264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9ED4EF6-95E8-4FFB-9821-26C6638492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133349</xdr:colOff>
      <xdr:row>13</xdr:row>
      <xdr:rowOff>177799</xdr:rowOff>
    </xdr:from>
    <xdr:to>
      <xdr:col>30</xdr:col>
      <xdr:colOff>581025</xdr:colOff>
      <xdr:row>22</xdr:row>
      <xdr:rowOff>790574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21B6694-04F4-4DA6-B98B-C4FFC8EDE3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196850</xdr:colOff>
      <xdr:row>13</xdr:row>
      <xdr:rowOff>177800</xdr:rowOff>
    </xdr:from>
    <xdr:to>
      <xdr:col>19</xdr:col>
      <xdr:colOff>479912</xdr:colOff>
      <xdr:row>22</xdr:row>
      <xdr:rowOff>854650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A3A40E-2F81-4269-8380-2591677D52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133349</xdr:colOff>
      <xdr:row>13</xdr:row>
      <xdr:rowOff>177799</xdr:rowOff>
    </xdr:from>
    <xdr:to>
      <xdr:col>30</xdr:col>
      <xdr:colOff>504825</xdr:colOff>
      <xdr:row>22</xdr:row>
      <xdr:rowOff>695324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3D97FD-4BB5-4DD0-95FC-44808904B0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196851</xdr:colOff>
      <xdr:row>13</xdr:row>
      <xdr:rowOff>177800</xdr:rowOff>
    </xdr:from>
    <xdr:to>
      <xdr:col>19</xdr:col>
      <xdr:colOff>438151</xdr:colOff>
      <xdr:row>22</xdr:row>
      <xdr:rowOff>828675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9E1AA36-807C-44F7-A436-FDF1A1FE8F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133349</xdr:colOff>
      <xdr:row>13</xdr:row>
      <xdr:rowOff>177799</xdr:rowOff>
    </xdr:from>
    <xdr:to>
      <xdr:col>30</xdr:col>
      <xdr:colOff>485775</xdr:colOff>
      <xdr:row>22</xdr:row>
      <xdr:rowOff>809624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6797D55-F60E-422F-9FF4-38F89CBBFC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helsinkifi-my.sharepoint.com/personal/pedorjen_ad_helsinki_fi/Documents/Marathon%20collaboration/MRT%20purification%20JP/Activity/20250205/MRT%20activity%20-%20calculation_new_20250205.xlsx" TargetMode="External"/><Relationship Id="rId1" Type="http://schemas.openxmlformats.org/officeDocument/2006/relationships/externalLinkPath" Target="/personal/pedorjen_ad_helsinki_fi/Documents/Marathon%20collaboration/MRT%20purification%20JP/Activity/20250205/MRT%20activity%20-%20calculation_new_2025020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helsinkifi-my.sharepoint.com/personal/pedorjen_ad_helsinki_fi/Documents/Marathon%20collaboration/MRT%20purification%20JP/Activity/20250304/MRT%20activity%20-%20calculation_new_20250304.xlsx" TargetMode="External"/><Relationship Id="rId1" Type="http://schemas.openxmlformats.org/officeDocument/2006/relationships/externalLinkPath" Target="/personal/pedorjen_ad_helsinki_fi/Documents/Marathon%20collaboration/MRT%20purification%20JP/Activity/20250304/MRT%20activity%20-%20calculation_new_20250304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helsinkifi-my.sharepoint.com/personal/pedorjen_ad_helsinki_fi/Documents/Marathon%20collaboration/MRT%20purification%20JP/Activity/20250410/MRT%20activity%20-%20calculation_new_20250410.xlsx" TargetMode="External"/><Relationship Id="rId1" Type="http://schemas.openxmlformats.org/officeDocument/2006/relationships/externalLinkPath" Target="/personal/pedorjen_ad_helsinki_fi/Documents/Marathon%20collaboration/MRT%20purification%20JP/Activity/20250410/MRT%20activity%20-%20calculation_new_20250410.xlsx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helsinkifi-my.sharepoint.com/personal/pedorjen_ad_helsinki_fi/Documents/Marathon%20collaboration/MRT%20method%20paper%20JP/RNA%20Biology/Figures%20for%20RNA%20biology/Data%20for%20figures/Figure%20%20MRT%20purification/Bradford_Units_storability/Storability/MRT%20activity%20-%20calculation_new_20250507.xlsx" TargetMode="External"/><Relationship Id="rId2" Type="http://schemas.microsoft.com/office/2019/04/relationships/externalLinkLongPath" Target="Bradford_Units_storability/Storability_Activity/MRT%20activity%20-%20calculation_new_20250507.xlsx?C31EB4A6" TargetMode="External"/><Relationship Id="rId1" Type="http://schemas.openxmlformats.org/officeDocument/2006/relationships/externalLinkPath" Target="file:///\\C31EB4A6\MRT%20activity%20-%20calculation_new_20250507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helsinkifi-my.sharepoint.com/personal/pedorjen_ad_helsinki_fi/Documents/Marathon%20collaboration/MRT%20purification%20JP/Activity/20250602_20250606/MRT%20activity%20-%20calculation_new_20250602.xlsx" TargetMode="External"/><Relationship Id="rId1" Type="http://schemas.openxmlformats.org/officeDocument/2006/relationships/externalLinkPath" Target="/personal/pedorjen_ad_helsinki_fi/Documents/Marathon%20collaboration/MRT%20purification%20JP/Activity/20250602_20250606/MRT%20activity%20-%20calculation_new_20250602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helsinkifi-my.sharepoint.com/personal/pedorjen_ad_helsinki_fi/Documents/Marathon%20collaboration/MRT%20purification%20JP/Activity/20250602_20250606/MRT%20activity%20-%20calculation_new_20250606.xlsx" TargetMode="External"/><Relationship Id="rId1" Type="http://schemas.openxmlformats.org/officeDocument/2006/relationships/externalLinkPath" Target="/personal/pedorjen_ad_helsinki_fi/Documents/Marathon%20collaboration/MRT%20purification%20JP/Activity/20250602_20250606/MRT%20activity%20-%20calculation_new_20250606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helsinkifi-my.sharepoint.com/personal/pedorjen_ad_helsinki_fi/Documents/Marathon%20collaboration/MRT%20purification%20JP/Activity/20250630/MRT%20activity%20-%20calculation_new_20250630.xlsx" TargetMode="External"/><Relationship Id="rId1" Type="http://schemas.openxmlformats.org/officeDocument/2006/relationships/externalLinkPath" Target="/personal/pedorjen_ad_helsinki_fi/Documents/Marathon%20collaboration/MRT%20purification%20JP/Activity/20250630/MRT%20activity%20-%20calculation_new_20250630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helsinkifi-my.sharepoint.com/personal/pedorjen_ad_helsinki_fi/Documents/Marathon%20collaboration/MRT%20purification%20JP/Activity/20250828/MRT%20activity%20-%20calculation_new_20250828.xlsx" TargetMode="External"/><Relationship Id="rId1" Type="http://schemas.openxmlformats.org/officeDocument/2006/relationships/externalLinkPath" Target="/personal/pedorjen_ad_helsinki_fi/Documents/Marathon%20collaboration/MRT%20purification%20JP/Activity/20250828/MRT%20activity%20-%20calculation_new_202508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rathonRT activity -20"/>
      <sheetName val="MarathonRT activity -70"/>
      <sheetName val="Activity -70 diluted"/>
    </sheetNames>
    <sheetDataSet>
      <sheetData sheetId="0">
        <row r="3">
          <cell r="A3">
            <v>0</v>
          </cell>
          <cell r="C3">
            <v>7.6999999999999999E-2</v>
          </cell>
          <cell r="E3">
            <v>7.6999999999999999E-2</v>
          </cell>
          <cell r="G3">
            <v>0</v>
          </cell>
        </row>
        <row r="4">
          <cell r="A4">
            <v>300</v>
          </cell>
          <cell r="C4">
            <v>0.11600000000000001</v>
          </cell>
          <cell r="E4">
            <v>0.114</v>
          </cell>
          <cell r="F4">
            <v>3.7000000000000005E-2</v>
          </cell>
          <cell r="G4">
            <v>2.0000000000000018E-3</v>
          </cell>
          <cell r="H4">
            <v>4.4721359549995815E-2</v>
          </cell>
        </row>
        <row r="5">
          <cell r="A5">
            <v>600</v>
          </cell>
          <cell r="C5">
            <v>0.158</v>
          </cell>
          <cell r="E5">
            <v>0.15766666666666665</v>
          </cell>
          <cell r="F5">
            <v>8.066666666666665E-2</v>
          </cell>
          <cell r="G5">
            <v>5.7735026918962634E-4</v>
          </cell>
          <cell r="H5">
            <v>2.4028114141347555E-2</v>
          </cell>
        </row>
        <row r="6">
          <cell r="A6">
            <v>1200</v>
          </cell>
          <cell r="C6">
            <v>0.28199999999999997</v>
          </cell>
          <cell r="E6">
            <v>0.28399999999999997</v>
          </cell>
          <cell r="F6">
            <v>0.20699999999999996</v>
          </cell>
          <cell r="G6">
            <v>4.3588989435406587E-3</v>
          </cell>
          <cell r="H6">
            <v>6.6021958040796233E-2</v>
          </cell>
        </row>
        <row r="7">
          <cell r="A7">
            <v>2000</v>
          </cell>
          <cell r="C7">
            <v>0.432</v>
          </cell>
          <cell r="E7">
            <v>0.4346666666666667</v>
          </cell>
          <cell r="F7">
            <v>0.35766666666666669</v>
          </cell>
          <cell r="G7">
            <v>6.4291005073286427E-3</v>
          </cell>
          <cell r="H7">
            <v>8.0181671891577835E-2</v>
          </cell>
        </row>
        <row r="8">
          <cell r="A8">
            <v>2500</v>
          </cell>
          <cell r="C8">
            <v>0.54300000000000004</v>
          </cell>
          <cell r="E8">
            <v>0.53200000000000003</v>
          </cell>
          <cell r="F8">
            <v>0.45500000000000002</v>
          </cell>
          <cell r="G8">
            <v>9.6436507609929632E-3</v>
          </cell>
          <cell r="H8">
            <v>9.8202091428813074E-2</v>
          </cell>
        </row>
        <row r="9">
          <cell r="A9">
            <v>3200</v>
          </cell>
          <cell r="C9">
            <v>0.67</v>
          </cell>
          <cell r="E9">
            <v>0.66833333333333345</v>
          </cell>
          <cell r="F9">
            <v>0.59133333333333349</v>
          </cell>
          <cell r="G9">
            <v>4.7258156262526127E-3</v>
          </cell>
          <cell r="H9">
            <v>6.8744567976332591E-2</v>
          </cell>
        </row>
        <row r="10">
          <cell r="A10">
            <v>4000</v>
          </cell>
          <cell r="C10">
            <v>0.90100000000000002</v>
          </cell>
          <cell r="E10">
            <v>0.87233333333333329</v>
          </cell>
          <cell r="F10">
            <v>0.79533333333333334</v>
          </cell>
          <cell r="G10">
            <v>5.5824128594482617E-2</v>
          </cell>
          <cell r="H10">
            <v>0.23627130294321105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rathonRT activity -20"/>
      <sheetName val="MarathonRT activity -70"/>
      <sheetName val="Activity -70 diluted"/>
    </sheetNames>
    <sheetDataSet>
      <sheetData sheetId="0">
        <row r="3">
          <cell r="A3">
            <v>0</v>
          </cell>
          <cell r="C3">
            <v>7.8E-2</v>
          </cell>
          <cell r="E3">
            <v>7.8E-2</v>
          </cell>
          <cell r="G3">
            <v>1.0000000000000009E-3</v>
          </cell>
        </row>
        <row r="4">
          <cell r="A4">
            <v>300</v>
          </cell>
          <cell r="C4">
            <v>0.11600000000000001</v>
          </cell>
          <cell r="E4">
            <v>0.11733333333333333</v>
          </cell>
          <cell r="F4">
            <v>3.9333333333333331E-2</v>
          </cell>
          <cell r="G4">
            <v>1.1547005383792447E-3</v>
          </cell>
          <cell r="H4">
            <v>3.398088489694235E-2</v>
          </cell>
        </row>
        <row r="5">
          <cell r="A5">
            <v>600</v>
          </cell>
          <cell r="C5">
            <v>0.158</v>
          </cell>
          <cell r="E5">
            <v>0.15866666666666665</v>
          </cell>
          <cell r="F5">
            <v>8.066666666666665E-2</v>
          </cell>
          <cell r="G5">
            <v>2.0816659994661348E-3</v>
          </cell>
          <cell r="H5">
            <v>4.5625278075493797E-2</v>
          </cell>
        </row>
        <row r="6">
          <cell r="A6">
            <v>1200</v>
          </cell>
          <cell r="C6">
            <v>0.27100000000000002</v>
          </cell>
          <cell r="E6">
            <v>0.27100000000000002</v>
          </cell>
          <cell r="F6">
            <v>0.193</v>
          </cell>
          <cell r="G6">
            <v>1.0000000000000009E-2</v>
          </cell>
          <cell r="H6">
            <v>0.10000000000000005</v>
          </cell>
        </row>
        <row r="7">
          <cell r="A7">
            <v>2000</v>
          </cell>
          <cell r="C7">
            <v>0.39100000000000001</v>
          </cell>
          <cell r="E7">
            <v>0.42533333333333334</v>
          </cell>
          <cell r="F7">
            <v>0.34733333333333333</v>
          </cell>
          <cell r="G7">
            <v>3.5557465226494049E-2</v>
          </cell>
          <cell r="H7">
            <v>0.18856687202818539</v>
          </cell>
        </row>
        <row r="8">
          <cell r="A8">
            <v>2500</v>
          </cell>
          <cell r="C8">
            <v>0.50900000000000001</v>
          </cell>
          <cell r="E8">
            <v>0.5033333333333333</v>
          </cell>
          <cell r="F8">
            <v>0.42533333333333329</v>
          </cell>
          <cell r="G8">
            <v>2.6950572040929571E-2</v>
          </cell>
          <cell r="H8">
            <v>0.16416629386366</v>
          </cell>
        </row>
        <row r="9">
          <cell r="A9">
            <v>3200</v>
          </cell>
          <cell r="C9">
            <v>0.68799999999999994</v>
          </cell>
          <cell r="E9">
            <v>0.69799999999999995</v>
          </cell>
          <cell r="F9">
            <v>0.62</v>
          </cell>
          <cell r="G9">
            <v>1.4798648586948755E-2</v>
          </cell>
          <cell r="H9">
            <v>0.12164969620573968</v>
          </cell>
        </row>
        <row r="10">
          <cell r="A10">
            <v>4000</v>
          </cell>
          <cell r="C10">
            <v>0.79100000000000004</v>
          </cell>
          <cell r="E10">
            <v>0.81933333333333336</v>
          </cell>
          <cell r="F10">
            <v>0.7413333333333334</v>
          </cell>
          <cell r="G10">
            <v>3.3975481355432352E-2</v>
          </cell>
          <cell r="H10">
            <v>0.1843243916453608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rathonRT activity -20"/>
      <sheetName val="MarathonRT activity -70"/>
      <sheetName val="Activity -70 diluted"/>
    </sheetNames>
    <sheetDataSet>
      <sheetData sheetId="0">
        <row r="3">
          <cell r="A3">
            <v>0</v>
          </cell>
          <cell r="C3">
            <v>7.4999999999999997E-2</v>
          </cell>
          <cell r="E3">
            <v>7.5333333333333322E-2</v>
          </cell>
          <cell r="G3">
            <v>5.7735026918962634E-4</v>
          </cell>
        </row>
        <row r="4">
          <cell r="A4">
            <v>300</v>
          </cell>
          <cell r="C4">
            <v>0.12</v>
          </cell>
          <cell r="E4">
            <v>0.12166666666666666</v>
          </cell>
          <cell r="F4">
            <v>4.6333333333333337E-2</v>
          </cell>
          <cell r="G4">
            <v>1.5275252316519479E-3</v>
          </cell>
          <cell r="H4">
            <v>3.9083567284115044E-2</v>
          </cell>
        </row>
        <row r="5">
          <cell r="A5">
            <v>600</v>
          </cell>
          <cell r="C5">
            <v>0.186</v>
          </cell>
          <cell r="E5">
            <v>0.18666666666666668</v>
          </cell>
          <cell r="F5">
            <v>0.11133333333333335</v>
          </cell>
          <cell r="G5">
            <v>5.0332229568471705E-3</v>
          </cell>
          <cell r="H5">
            <v>7.0945210950755302E-2</v>
          </cell>
        </row>
        <row r="6">
          <cell r="A6">
            <v>1200</v>
          </cell>
          <cell r="C6">
            <v>0.32600000000000001</v>
          </cell>
          <cell r="E6">
            <v>0.32366666666666671</v>
          </cell>
          <cell r="F6">
            <v>0.24833333333333341</v>
          </cell>
          <cell r="G6">
            <v>2.0816659994661348E-3</v>
          </cell>
          <cell r="H6">
            <v>4.5625278075493797E-2</v>
          </cell>
        </row>
        <row r="7">
          <cell r="A7">
            <v>2000</v>
          </cell>
          <cell r="C7">
            <v>0.51700000000000002</v>
          </cell>
          <cell r="E7">
            <v>0.5063333333333333</v>
          </cell>
          <cell r="F7">
            <v>0.43099999999999999</v>
          </cell>
          <cell r="G7">
            <v>1.9347695814575284E-2</v>
          </cell>
          <cell r="H7">
            <v>0.13909599496238303</v>
          </cell>
        </row>
        <row r="8">
          <cell r="A8">
            <v>2500</v>
          </cell>
          <cell r="C8">
            <v>0.68799999999999994</v>
          </cell>
          <cell r="E8">
            <v>0.65933333333333344</v>
          </cell>
          <cell r="F8">
            <v>0.58400000000000007</v>
          </cell>
          <cell r="G8">
            <v>4.6231302526895494E-2</v>
          </cell>
          <cell r="H8">
            <v>0.21501465653972404</v>
          </cell>
        </row>
        <row r="9">
          <cell r="A9">
            <v>3200</v>
          </cell>
          <cell r="C9">
            <v>0.83799999999999997</v>
          </cell>
          <cell r="E9">
            <v>0.84133333333333338</v>
          </cell>
          <cell r="F9">
            <v>0.76600000000000001</v>
          </cell>
          <cell r="G9">
            <v>2.8148416178061152E-2</v>
          </cell>
          <cell r="H9">
            <v>0.16777489734182868</v>
          </cell>
        </row>
        <row r="10">
          <cell r="A10">
            <v>4000</v>
          </cell>
          <cell r="C10">
            <v>1.077</v>
          </cell>
          <cell r="E10">
            <v>1.0776666666666668</v>
          </cell>
          <cell r="F10">
            <v>1.0023333333333335</v>
          </cell>
          <cell r="G10">
            <v>3.0550504633038958E-3</v>
          </cell>
          <cell r="H10">
            <v>5.5272510919116891E-2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MarathonRT activity -20"/>
      <sheetName val="MarathonRT activity -70"/>
      <sheetName val="Activity -70 diluted"/>
    </sheetNames>
    <sheetDataSet>
      <sheetData sheetId="0">
        <row r="3">
          <cell r="A3">
            <v>0</v>
          </cell>
          <cell r="C3">
            <v>0.08</v>
          </cell>
          <cell r="E3">
            <v>8.533333333333333E-2</v>
          </cell>
          <cell r="G3">
            <v>9.2376043070340128E-3</v>
          </cell>
        </row>
        <row r="4">
          <cell r="A4">
            <v>300</v>
          </cell>
          <cell r="C4">
            <v>0.11799999999999999</v>
          </cell>
          <cell r="E4">
            <v>0.11733333333333333</v>
          </cell>
          <cell r="F4">
            <v>3.2000000000000001E-2</v>
          </cell>
          <cell r="G4">
            <v>2.081665999466127E-3</v>
          </cell>
          <cell r="H4">
            <v>4.5625278075493707E-2</v>
          </cell>
        </row>
        <row r="5">
          <cell r="A5">
            <v>600</v>
          </cell>
          <cell r="C5">
            <v>0.161</v>
          </cell>
          <cell r="E5">
            <v>0.16166666666666665</v>
          </cell>
          <cell r="F5">
            <v>7.6333333333333322E-2</v>
          </cell>
          <cell r="G5">
            <v>1.1547005383792527E-3</v>
          </cell>
          <cell r="H5">
            <v>3.3980884896942468E-2</v>
          </cell>
        </row>
        <row r="6">
          <cell r="A6">
            <v>1200</v>
          </cell>
          <cell r="C6">
            <v>0.28399999999999997</v>
          </cell>
          <cell r="E6">
            <v>0.28299999999999997</v>
          </cell>
          <cell r="F6">
            <v>0.19766666666666666</v>
          </cell>
          <cell r="G6">
            <v>2.6457513110645617E-3</v>
          </cell>
          <cell r="H6">
            <v>5.1436867236103731E-2</v>
          </cell>
        </row>
        <row r="7">
          <cell r="A7">
            <v>2000</v>
          </cell>
          <cell r="C7">
            <v>0.42</v>
          </cell>
          <cell r="E7">
            <v>0.42533333333333334</v>
          </cell>
          <cell r="F7">
            <v>0.34</v>
          </cell>
          <cell r="G7">
            <v>4.7258156262526127E-3</v>
          </cell>
          <cell r="H7">
            <v>6.8744567976332591E-2</v>
          </cell>
        </row>
        <row r="8">
          <cell r="A8">
            <v>2500</v>
          </cell>
          <cell r="C8">
            <v>0.57199999999999995</v>
          </cell>
          <cell r="E8">
            <v>0.55933333333333335</v>
          </cell>
          <cell r="F8">
            <v>0.47400000000000003</v>
          </cell>
          <cell r="G8">
            <v>1.0969655114602836E-2</v>
          </cell>
          <cell r="H8">
            <v>0.10473612134599426</v>
          </cell>
        </row>
        <row r="9">
          <cell r="A9">
            <v>3200</v>
          </cell>
          <cell r="C9">
            <v>0.69099999999999995</v>
          </cell>
          <cell r="E9">
            <v>0.70233333333333337</v>
          </cell>
          <cell r="F9">
            <v>0.61699999999999999</v>
          </cell>
          <cell r="G9">
            <v>1.5502687938977994E-2</v>
          </cell>
          <cell r="H9">
            <v>0.12450979053463224</v>
          </cell>
        </row>
        <row r="10">
          <cell r="A10">
            <v>4000</v>
          </cell>
          <cell r="C10">
            <v>0.88200000000000001</v>
          </cell>
          <cell r="E10">
            <v>0.90166666666666673</v>
          </cell>
          <cell r="F10">
            <v>0.81633333333333336</v>
          </cell>
          <cell r="G10">
            <v>2.0550750189064489E-2</v>
          </cell>
          <cell r="H10">
            <v>0.14335532842927218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rathonRT activity -20"/>
      <sheetName val="MarathonRT activity -70"/>
      <sheetName val="Drawing"/>
    </sheetNames>
    <sheetDataSet>
      <sheetData sheetId="0">
        <row r="3">
          <cell r="A3">
            <v>0</v>
          </cell>
          <cell r="C3">
            <v>8.6999999999999994E-2</v>
          </cell>
          <cell r="E3">
            <v>8.7000000000000008E-2</v>
          </cell>
          <cell r="G3">
            <v>1.6996749443881478E-17</v>
          </cell>
        </row>
        <row r="4">
          <cell r="A4">
            <v>300</v>
          </cell>
          <cell r="C4">
            <v>0.126</v>
          </cell>
          <cell r="E4">
            <v>0.12733333333333333</v>
          </cell>
          <cell r="F4">
            <v>4.0333333333333318E-2</v>
          </cell>
          <cell r="G4">
            <v>1.5275252316519479E-3</v>
          </cell>
          <cell r="H4">
            <v>3.9083567284115044E-2</v>
          </cell>
        </row>
        <row r="5">
          <cell r="A5">
            <v>600</v>
          </cell>
          <cell r="C5">
            <v>0.18099999999999999</v>
          </cell>
          <cell r="E5">
            <v>0.18066666666666667</v>
          </cell>
          <cell r="F5">
            <v>9.3666666666666662E-2</v>
          </cell>
          <cell r="G5">
            <v>2.5166114784235852E-3</v>
          </cell>
          <cell r="H5">
            <v>5.0165839755989185E-2</v>
          </cell>
        </row>
        <row r="6">
          <cell r="A6">
            <v>1200</v>
          </cell>
          <cell r="C6">
            <v>0.30399999999999999</v>
          </cell>
          <cell r="E6">
            <v>0.31033333333333335</v>
          </cell>
          <cell r="F6">
            <v>0.22333333333333333</v>
          </cell>
          <cell r="G6">
            <v>5.686240703077332E-3</v>
          </cell>
          <cell r="H6">
            <v>7.540716612549056E-2</v>
          </cell>
        </row>
        <row r="7">
          <cell r="A7">
            <v>2000</v>
          </cell>
          <cell r="C7">
            <v>0.48699999999999999</v>
          </cell>
          <cell r="E7">
            <v>0.48833333333333329</v>
          </cell>
          <cell r="F7">
            <v>0.40133333333333326</v>
          </cell>
          <cell r="G7">
            <v>5.131601439446889E-3</v>
          </cell>
          <cell r="H7">
            <v>7.1635196931724071E-2</v>
          </cell>
        </row>
        <row r="8">
          <cell r="A8">
            <v>2500</v>
          </cell>
          <cell r="C8">
            <v>0.59199999999999997</v>
          </cell>
          <cell r="E8">
            <v>0.60433333333333328</v>
          </cell>
          <cell r="F8">
            <v>0.51733333333333331</v>
          </cell>
          <cell r="G8">
            <v>1.0692676621563636E-2</v>
          </cell>
          <cell r="H8">
            <v>0.10340539938302852</v>
          </cell>
        </row>
        <row r="9">
          <cell r="A9">
            <v>3200</v>
          </cell>
          <cell r="C9"/>
          <cell r="E9">
            <v>0.72499999999999998</v>
          </cell>
          <cell r="F9">
            <v>0.63800000000000001</v>
          </cell>
          <cell r="G9">
            <v>8.4852813742385784E-3</v>
          </cell>
          <cell r="H9">
            <v>9.2115587031938187E-2</v>
          </cell>
        </row>
        <row r="10">
          <cell r="A10">
            <v>4000</v>
          </cell>
          <cell r="C10">
            <v>0.91800000000000004</v>
          </cell>
          <cell r="E10">
            <v>0.95133333333333336</v>
          </cell>
          <cell r="F10">
            <v>0.8643333333333334</v>
          </cell>
          <cell r="G10">
            <v>3.5697805721547259E-2</v>
          </cell>
          <cell r="H10">
            <v>0.18893862951113852</v>
          </cell>
        </row>
      </sheetData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rathonRT activity -20"/>
      <sheetName val="MarathonRT activity -70"/>
      <sheetName val="Drawing"/>
    </sheetNames>
    <sheetDataSet>
      <sheetData sheetId="0">
        <row r="3">
          <cell r="A3">
            <v>0</v>
          </cell>
          <cell r="C3">
            <v>8.6999999999999994E-2</v>
          </cell>
          <cell r="E3">
            <v>8.7000000000000008E-2</v>
          </cell>
          <cell r="G3">
            <v>1.6996749443881478E-17</v>
          </cell>
        </row>
        <row r="4">
          <cell r="A4">
            <v>300</v>
          </cell>
          <cell r="C4">
            <v>0.126</v>
          </cell>
          <cell r="E4">
            <v>0.12733333333333333</v>
          </cell>
          <cell r="F4">
            <v>4.0333333333333318E-2</v>
          </cell>
          <cell r="G4">
            <v>1.5275252316519479E-3</v>
          </cell>
          <cell r="H4">
            <v>3.9083567284115044E-2</v>
          </cell>
        </row>
        <row r="5">
          <cell r="A5">
            <v>600</v>
          </cell>
          <cell r="C5">
            <v>0.18099999999999999</v>
          </cell>
          <cell r="E5">
            <v>0.18066666666666667</v>
          </cell>
          <cell r="F5">
            <v>9.3666666666666662E-2</v>
          </cell>
          <cell r="G5">
            <v>2.5166114784235852E-3</v>
          </cell>
          <cell r="H5">
            <v>5.0165839755989185E-2</v>
          </cell>
        </row>
        <row r="6">
          <cell r="A6">
            <v>1200</v>
          </cell>
          <cell r="C6">
            <v>0.30399999999999999</v>
          </cell>
          <cell r="E6">
            <v>0.31033333333333335</v>
          </cell>
          <cell r="F6">
            <v>0.22333333333333333</v>
          </cell>
          <cell r="G6">
            <v>5.686240703077332E-3</v>
          </cell>
          <cell r="H6">
            <v>7.540716612549056E-2</v>
          </cell>
        </row>
        <row r="7">
          <cell r="A7">
            <v>2000</v>
          </cell>
          <cell r="C7">
            <v>0.48699999999999999</v>
          </cell>
          <cell r="E7">
            <v>0.48833333333333329</v>
          </cell>
          <cell r="F7">
            <v>0.40133333333333326</v>
          </cell>
          <cell r="G7">
            <v>5.131601439446889E-3</v>
          </cell>
          <cell r="H7">
            <v>7.1635196931724071E-2</v>
          </cell>
        </row>
        <row r="8">
          <cell r="A8">
            <v>2500</v>
          </cell>
          <cell r="C8">
            <v>0.59199999999999997</v>
          </cell>
          <cell r="E8">
            <v>0.60433333333333328</v>
          </cell>
          <cell r="F8">
            <v>0.51733333333333331</v>
          </cell>
          <cell r="G8">
            <v>1.0692676621563636E-2</v>
          </cell>
          <cell r="H8">
            <v>0.10340539938302852</v>
          </cell>
        </row>
        <row r="9">
          <cell r="A9">
            <v>3200</v>
          </cell>
          <cell r="C9"/>
          <cell r="E9">
            <v>0.72499999999999998</v>
          </cell>
          <cell r="F9">
            <v>0.63800000000000001</v>
          </cell>
          <cell r="G9">
            <v>8.4852813742385784E-3</v>
          </cell>
          <cell r="H9">
            <v>9.2115587031938187E-2</v>
          </cell>
        </row>
        <row r="10">
          <cell r="A10">
            <v>4000</v>
          </cell>
          <cell r="C10">
            <v>0.91800000000000004</v>
          </cell>
          <cell r="E10">
            <v>0.95133333333333336</v>
          </cell>
          <cell r="F10">
            <v>0.8643333333333334</v>
          </cell>
          <cell r="G10">
            <v>3.5697805721547259E-2</v>
          </cell>
          <cell r="H10">
            <v>0.18893862951113852</v>
          </cell>
        </row>
      </sheetData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rathonRT activity -20"/>
      <sheetName val="MarathonRT activity -70"/>
      <sheetName val="Drawing"/>
    </sheetNames>
    <sheetDataSet>
      <sheetData sheetId="0">
        <row r="3">
          <cell r="A3">
            <v>0</v>
          </cell>
          <cell r="C3">
            <v>7.8E-2</v>
          </cell>
          <cell r="E3">
            <v>7.8333333333333324E-2</v>
          </cell>
          <cell r="G3">
            <v>5.7735026918962634E-4</v>
          </cell>
        </row>
        <row r="4">
          <cell r="A4">
            <v>300</v>
          </cell>
          <cell r="C4">
            <v>0.121</v>
          </cell>
          <cell r="E4">
            <v>0.12133333333333333</v>
          </cell>
          <cell r="F4">
            <v>4.300000000000001E-2</v>
          </cell>
          <cell r="G4">
            <v>5.7735026918962634E-4</v>
          </cell>
          <cell r="H4">
            <v>2.4028114141347555E-2</v>
          </cell>
        </row>
        <row r="5">
          <cell r="A5">
            <v>600</v>
          </cell>
          <cell r="C5">
            <v>0.16900000000000001</v>
          </cell>
          <cell r="E5">
            <v>0.16800000000000001</v>
          </cell>
          <cell r="F5">
            <v>8.9666666666666686E-2</v>
          </cell>
          <cell r="G5">
            <v>1.7320508075688789E-3</v>
          </cell>
          <cell r="H5">
            <v>4.1617914502878189E-2</v>
          </cell>
        </row>
        <row r="6">
          <cell r="A6">
            <v>1200</v>
          </cell>
          <cell r="C6">
            <v>0.29199999999999998</v>
          </cell>
          <cell r="E6">
            <v>0.29099999999999998</v>
          </cell>
          <cell r="F6">
            <v>0.21266666666666667</v>
          </cell>
          <cell r="G6">
            <v>1.7320508075688791E-3</v>
          </cell>
          <cell r="H6">
            <v>4.1617914502878196E-2</v>
          </cell>
        </row>
        <row r="7">
          <cell r="A7">
            <v>2000</v>
          </cell>
          <cell r="C7">
            <v>0.44900000000000001</v>
          </cell>
          <cell r="E7">
            <v>0.44566666666666666</v>
          </cell>
          <cell r="F7">
            <v>0.36733333333333335</v>
          </cell>
          <cell r="G7">
            <v>4.1633319989322687E-3</v>
          </cell>
          <cell r="H7">
            <v>6.4523887041407144E-2</v>
          </cell>
        </row>
        <row r="8">
          <cell r="A8">
            <v>2500</v>
          </cell>
          <cell r="C8">
            <v>0.55000000000000004</v>
          </cell>
          <cell r="E8">
            <v>0.55066666666666675</v>
          </cell>
          <cell r="F8">
            <v>0.47233333333333344</v>
          </cell>
          <cell r="G8">
            <v>2.0816659994661343E-3</v>
          </cell>
          <cell r="H8">
            <v>4.562527807549379E-2</v>
          </cell>
        </row>
        <row r="9">
          <cell r="A9">
            <v>3200</v>
          </cell>
          <cell r="C9">
            <v>0.68600000000000005</v>
          </cell>
          <cell r="E9">
            <v>0.69633333333333336</v>
          </cell>
          <cell r="F9">
            <v>0.61799999999999999</v>
          </cell>
          <cell r="G9">
            <v>2.1455380055672081E-2</v>
          </cell>
          <cell r="H9">
            <v>0.14647655121442504</v>
          </cell>
        </row>
        <row r="10">
          <cell r="G10">
            <v>1.2767145334803654E-2</v>
          </cell>
          <cell r="H10">
            <v>0.11299179321881592</v>
          </cell>
        </row>
      </sheetData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rathonRT activity -20"/>
      <sheetName val="MarathonRT activity -70"/>
      <sheetName val="Drawing"/>
    </sheetNames>
    <sheetDataSet>
      <sheetData sheetId="0">
        <row r="3">
          <cell r="A3">
            <v>0</v>
          </cell>
          <cell r="C3">
            <v>0.08</v>
          </cell>
          <cell r="E3">
            <v>0.08</v>
          </cell>
          <cell r="G3">
            <v>0</v>
          </cell>
        </row>
        <row r="4">
          <cell r="A4">
            <v>300</v>
          </cell>
          <cell r="C4">
            <v>0.126</v>
          </cell>
          <cell r="E4">
            <v>0.124</v>
          </cell>
          <cell r="F4">
            <v>4.3999999999999997E-2</v>
          </cell>
          <cell r="G4">
            <v>1.7320508075688791E-3</v>
          </cell>
          <cell r="H4">
            <v>4.1617914502878196E-2</v>
          </cell>
        </row>
        <row r="5">
          <cell r="A5">
            <v>600</v>
          </cell>
          <cell r="C5">
            <v>0.16900000000000001</v>
          </cell>
          <cell r="E5">
            <v>0.16833333333333333</v>
          </cell>
          <cell r="F5">
            <v>8.8333333333333333E-2</v>
          </cell>
          <cell r="G5">
            <v>3.0550504633038958E-3</v>
          </cell>
          <cell r="H5">
            <v>5.5272510919116891E-2</v>
          </cell>
        </row>
        <row r="6">
          <cell r="A6">
            <v>1200</v>
          </cell>
          <cell r="C6">
            <v>0.29199999999999998</v>
          </cell>
          <cell r="E6">
            <v>0.29166666666666669</v>
          </cell>
          <cell r="F6">
            <v>0.21166666666666667</v>
          </cell>
          <cell r="G6">
            <v>1.5275252316519479E-3</v>
          </cell>
          <cell r="H6">
            <v>3.9083567284115044E-2</v>
          </cell>
        </row>
        <row r="7">
          <cell r="A7">
            <v>2000</v>
          </cell>
          <cell r="C7">
            <v>0.42099999999999999</v>
          </cell>
          <cell r="E7">
            <v>0.42699999999999999</v>
          </cell>
          <cell r="G7">
            <v>5.5677643628300267E-3</v>
          </cell>
          <cell r="H7">
            <v>7.4617453473232564E-2</v>
          </cell>
        </row>
        <row r="8">
          <cell r="A8">
            <v>2500</v>
          </cell>
          <cell r="C8">
            <v>0.59399999999999997</v>
          </cell>
          <cell r="E8">
            <v>0.58199999999999996</v>
          </cell>
          <cell r="F8">
            <v>0.502</v>
          </cell>
          <cell r="G8">
            <v>1.2000000000000011E-2</v>
          </cell>
          <cell r="H8">
            <v>0.10954451150103327</v>
          </cell>
        </row>
        <row r="9">
          <cell r="A9">
            <v>3200</v>
          </cell>
          <cell r="C9">
            <v>0.751</v>
          </cell>
          <cell r="E9">
            <v>0.76200000000000001</v>
          </cell>
          <cell r="F9">
            <v>0.68200000000000005</v>
          </cell>
          <cell r="G9">
            <v>9.6436507609929632E-3</v>
          </cell>
          <cell r="H9">
            <v>9.8202091428813074E-2</v>
          </cell>
        </row>
        <row r="10">
          <cell r="A10">
            <v>4000</v>
          </cell>
          <cell r="C10">
            <v>0.95399999999999996</v>
          </cell>
          <cell r="E10">
            <v>0.95099999999999996</v>
          </cell>
          <cell r="F10">
            <v>0.871</v>
          </cell>
          <cell r="G10">
            <v>7.0000000000000071E-3</v>
          </cell>
          <cell r="H10">
            <v>8.3666002653407595E-2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A819D-196F-4A29-B4D0-262EF7500F34}">
  <dimension ref="A1:AE69"/>
  <sheetViews>
    <sheetView topLeftCell="A10" zoomScaleNormal="100" workbookViewId="0">
      <selection activeCell="Q41" sqref="Q41:Q47"/>
    </sheetView>
  </sheetViews>
  <sheetFormatPr defaultRowHeight="14.5" x14ac:dyDescent="0.35"/>
  <cols>
    <col min="1" max="1" width="16.54296875" customWidth="1"/>
    <col min="11" max="11" width="10.81640625" customWidth="1"/>
    <col min="15" max="15" width="12.54296875" customWidth="1"/>
  </cols>
  <sheetData>
    <row r="1" spans="1:31" x14ac:dyDescent="0.35">
      <c r="A1" s="113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</row>
    <row r="2" spans="1:31" x14ac:dyDescent="0.35">
      <c r="A2" s="115" t="s">
        <v>1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</row>
    <row r="3" spans="1:31" x14ac:dyDescent="0.35">
      <c r="A3" s="119" t="s">
        <v>2</v>
      </c>
      <c r="B3" s="120"/>
      <c r="C3" s="116" t="s">
        <v>3</v>
      </c>
      <c r="D3" s="117"/>
      <c r="E3" s="117"/>
      <c r="F3" s="117"/>
      <c r="G3" s="117"/>
      <c r="H3" s="117"/>
      <c r="I3" s="117"/>
      <c r="J3" s="117"/>
      <c r="K3" s="117"/>
      <c r="L3" s="117"/>
      <c r="M3" s="118"/>
    </row>
    <row r="4" spans="1:31" x14ac:dyDescent="0.35">
      <c r="A4" s="2"/>
      <c r="B4" s="7">
        <v>1</v>
      </c>
      <c r="C4" s="7">
        <v>2</v>
      </c>
      <c r="D4" s="7">
        <v>3</v>
      </c>
      <c r="E4" s="7">
        <v>4</v>
      </c>
      <c r="F4" s="7">
        <v>5</v>
      </c>
      <c r="G4" s="7">
        <v>6</v>
      </c>
      <c r="H4" s="7">
        <v>7</v>
      </c>
      <c r="I4" s="7">
        <v>8</v>
      </c>
      <c r="J4" s="7">
        <v>9</v>
      </c>
      <c r="K4" s="7">
        <v>10</v>
      </c>
      <c r="L4" s="7">
        <v>11</v>
      </c>
      <c r="M4" s="7">
        <v>12</v>
      </c>
    </row>
    <row r="5" spans="1:31" x14ac:dyDescent="0.35">
      <c r="A5" s="12" t="s">
        <v>4</v>
      </c>
      <c r="B5" s="61">
        <v>8.8999999999999996E-2</v>
      </c>
      <c r="C5" s="61">
        <v>8.4000000000000005E-2</v>
      </c>
      <c r="D5" s="61">
        <v>8.5999999999999993E-2</v>
      </c>
      <c r="E5" s="65">
        <v>0.377</v>
      </c>
      <c r="F5" s="65">
        <v>0.36699999999999999</v>
      </c>
      <c r="G5" s="65">
        <v>0.36099999999999999</v>
      </c>
      <c r="H5" s="65">
        <v>0.36699999999999999</v>
      </c>
      <c r="I5" s="65">
        <v>0.35599999999999998</v>
      </c>
      <c r="J5" s="65">
        <v>0.34300000000000003</v>
      </c>
      <c r="K5" s="65">
        <v>0.35799999999999998</v>
      </c>
      <c r="L5" s="65">
        <v>0.36099999999999999</v>
      </c>
      <c r="M5" s="65">
        <v>0.36399999999999999</v>
      </c>
    </row>
    <row r="6" spans="1:31" x14ac:dyDescent="0.35">
      <c r="A6" s="12" t="s">
        <v>5</v>
      </c>
      <c r="B6" s="61">
        <v>0.14399999999999999</v>
      </c>
      <c r="C6" s="61">
        <v>0.14199999999999999</v>
      </c>
      <c r="D6" s="61">
        <v>0.13800000000000001</v>
      </c>
      <c r="E6" s="2">
        <v>0.35399999999999998</v>
      </c>
      <c r="F6" s="2">
        <v>0.35599999999999998</v>
      </c>
      <c r="G6" s="2">
        <v>0.25700000000000001</v>
      </c>
      <c r="H6" s="2">
        <v>0.36</v>
      </c>
      <c r="I6" s="2">
        <v>0.36099999999999999</v>
      </c>
      <c r="J6" s="2">
        <v>0.25</v>
      </c>
      <c r="K6" s="2">
        <v>0.34399999999999997</v>
      </c>
      <c r="L6" s="2">
        <v>0.34200000000000003</v>
      </c>
      <c r="M6" s="2">
        <v>0.26</v>
      </c>
    </row>
    <row r="7" spans="1:31" x14ac:dyDescent="0.35">
      <c r="A7" s="12" t="s">
        <v>6</v>
      </c>
      <c r="B7" s="61">
        <v>0.19900000000000001</v>
      </c>
      <c r="C7" s="61">
        <v>0.20799999999999999</v>
      </c>
      <c r="D7" s="61">
        <v>0.193</v>
      </c>
      <c r="E7" s="64">
        <v>0.38</v>
      </c>
      <c r="F7" s="64">
        <v>0.35099999999999998</v>
      </c>
      <c r="G7" s="64">
        <v>0.39500000000000002</v>
      </c>
      <c r="H7" s="64">
        <v>0.373</v>
      </c>
      <c r="I7" s="64">
        <v>0.33900000000000002</v>
      </c>
      <c r="J7" s="64">
        <v>0.373</v>
      </c>
      <c r="K7" s="64">
        <v>0.35299999999999998</v>
      </c>
      <c r="L7" s="64">
        <v>0.32400000000000001</v>
      </c>
      <c r="M7" s="64">
        <v>0.37</v>
      </c>
    </row>
    <row r="8" spans="1:31" x14ac:dyDescent="0.35">
      <c r="A8" s="12" t="s">
        <v>7</v>
      </c>
      <c r="B8" s="61">
        <v>0.32100000000000001</v>
      </c>
      <c r="C8" s="61">
        <v>0.35</v>
      </c>
      <c r="D8" s="61">
        <v>0.33900000000000002</v>
      </c>
      <c r="E8" s="2">
        <v>0.25800000000000001</v>
      </c>
      <c r="F8" s="2">
        <v>0.26</v>
      </c>
      <c r="G8" s="2">
        <v>0.25800000000000001</v>
      </c>
      <c r="H8" s="2">
        <v>0.26100000000000001</v>
      </c>
      <c r="I8" s="2">
        <v>0.25900000000000001</v>
      </c>
      <c r="J8" s="2">
        <v>0.26</v>
      </c>
      <c r="K8" s="2">
        <v>0.253</v>
      </c>
      <c r="L8" s="2">
        <v>0.26200000000000001</v>
      </c>
      <c r="M8" s="2">
        <v>0.26600000000000001</v>
      </c>
    </row>
    <row r="9" spans="1:31" x14ac:dyDescent="0.35">
      <c r="A9" s="12" t="s">
        <v>8</v>
      </c>
      <c r="B9" s="61">
        <v>0.46700000000000003</v>
      </c>
      <c r="C9" s="61">
        <v>0.53700000000000003</v>
      </c>
      <c r="D9" s="61">
        <v>0.498</v>
      </c>
      <c r="E9" s="67">
        <v>0.14000000000000001</v>
      </c>
      <c r="F9" s="67">
        <v>0.14099999999999999</v>
      </c>
      <c r="G9" s="67">
        <v>0.13700000000000001</v>
      </c>
      <c r="H9" s="2"/>
      <c r="I9" s="2"/>
      <c r="J9" s="2"/>
      <c r="K9" s="2"/>
      <c r="L9" s="2"/>
      <c r="M9" s="2"/>
    </row>
    <row r="10" spans="1:31" x14ac:dyDescent="0.35">
      <c r="A10" s="12" t="s">
        <v>9</v>
      </c>
      <c r="B10" s="61">
        <v>0.64200000000000002</v>
      </c>
      <c r="C10" s="61">
        <v>0.63100000000000001</v>
      </c>
      <c r="D10" s="61">
        <v>0.61</v>
      </c>
      <c r="E10" s="2"/>
      <c r="F10" s="2"/>
      <c r="G10" s="2"/>
      <c r="H10" s="2"/>
      <c r="I10" s="2"/>
      <c r="J10" s="2"/>
      <c r="K10" s="2"/>
      <c r="L10" s="2"/>
      <c r="M10" s="2"/>
    </row>
    <row r="11" spans="1:31" x14ac:dyDescent="0.35">
      <c r="A11" s="12" t="s">
        <v>10</v>
      </c>
      <c r="B11" s="61">
        <v>0.79700000000000004</v>
      </c>
      <c r="C11" s="61">
        <v>0.79900000000000004</v>
      </c>
      <c r="D11" s="61">
        <v>0.73</v>
      </c>
      <c r="E11" s="2"/>
      <c r="F11" s="2"/>
      <c r="G11" s="2"/>
      <c r="H11" s="2"/>
      <c r="I11" s="2"/>
      <c r="J11" s="2"/>
      <c r="K11" s="2"/>
      <c r="L11" s="2"/>
      <c r="M11" s="2"/>
    </row>
    <row r="12" spans="1:31" x14ac:dyDescent="0.35">
      <c r="A12" s="12" t="s">
        <v>11</v>
      </c>
      <c r="B12" s="61">
        <v>0.90700000000000003</v>
      </c>
      <c r="C12" s="61">
        <v>0.95599999999999996</v>
      </c>
      <c r="D12" s="61">
        <v>0.80400000000000005</v>
      </c>
      <c r="E12" s="2"/>
      <c r="F12" s="2"/>
      <c r="G12" s="2"/>
      <c r="H12" s="2"/>
      <c r="I12" s="2"/>
      <c r="J12" s="2"/>
      <c r="K12" s="2"/>
      <c r="L12" s="2"/>
      <c r="M12" s="2"/>
    </row>
    <row r="13" spans="1:31" x14ac:dyDescent="0.35">
      <c r="A13" s="115" t="s">
        <v>12</v>
      </c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</row>
    <row r="14" spans="1:31" ht="15" thickBot="1" x14ac:dyDescent="0.4">
      <c r="A14" t="s">
        <v>12</v>
      </c>
    </row>
    <row r="15" spans="1:31" ht="44" thickBot="1" x14ac:dyDescent="0.4">
      <c r="A15" s="59" t="s">
        <v>13</v>
      </c>
      <c r="B15" s="24" t="s">
        <v>14</v>
      </c>
      <c r="C15" s="24" t="s">
        <v>15</v>
      </c>
      <c r="D15" s="24" t="s">
        <v>16</v>
      </c>
      <c r="E15" s="24" t="s">
        <v>17</v>
      </c>
      <c r="F15" s="25" t="s">
        <v>18</v>
      </c>
      <c r="G15" s="24" t="s">
        <v>19</v>
      </c>
      <c r="H15" s="60" t="s">
        <v>20</v>
      </c>
      <c r="I15" s="5"/>
    </row>
    <row r="16" spans="1:31" x14ac:dyDescent="0.35">
      <c r="A16" s="8">
        <v>0</v>
      </c>
      <c r="B16" s="62">
        <v>8.8999999999999996E-2</v>
      </c>
      <c r="C16" s="62">
        <v>8.4000000000000005E-2</v>
      </c>
      <c r="D16" s="62">
        <v>8.5999999999999993E-2</v>
      </c>
      <c r="E16" s="9">
        <f>AVERAGE(B16:D16)</f>
        <v>8.6333333333333331E-2</v>
      </c>
      <c r="F16" s="9">
        <f t="shared" ref="F16:F23" si="0">E16-$E$16</f>
        <v>0</v>
      </c>
      <c r="G16" s="9">
        <f>_xlfn.STDEV.S(B16:D16)</f>
        <v>2.5166114784235787E-3</v>
      </c>
      <c r="H16" s="10">
        <f>SQRT(G16)</f>
        <v>5.0165839755989122E-2</v>
      </c>
      <c r="I16" s="11"/>
    </row>
    <row r="17" spans="1:31" x14ac:dyDescent="0.35">
      <c r="A17" s="13">
        <v>300</v>
      </c>
      <c r="B17" s="61">
        <v>0.14399999999999999</v>
      </c>
      <c r="C17" s="61">
        <v>0.14199999999999999</v>
      </c>
      <c r="D17" s="61">
        <v>0.13800000000000001</v>
      </c>
      <c r="E17" s="14">
        <f t="shared" ref="E17:E22" si="1">AVERAGE(B17:D17)</f>
        <v>0.14133333333333334</v>
      </c>
      <c r="F17" s="14">
        <f t="shared" si="0"/>
        <v>5.5000000000000007E-2</v>
      </c>
      <c r="G17" s="14">
        <f t="shared" ref="G17:G23" si="2">_xlfn.STDEV.S(B17:D17)</f>
        <v>3.0550504633038811E-3</v>
      </c>
      <c r="H17" s="15">
        <f t="shared" ref="H17:H23" si="3">SQRT(G17)</f>
        <v>5.5272510919116759E-2</v>
      </c>
      <c r="I17" s="11"/>
    </row>
    <row r="18" spans="1:31" x14ac:dyDescent="0.35">
      <c r="A18" s="13">
        <v>600</v>
      </c>
      <c r="B18" s="61">
        <v>0.19900000000000001</v>
      </c>
      <c r="C18" s="61">
        <v>0.20799999999999999</v>
      </c>
      <c r="D18" s="61">
        <v>0.193</v>
      </c>
      <c r="E18" s="14">
        <f t="shared" si="1"/>
        <v>0.20000000000000004</v>
      </c>
      <c r="F18" s="14">
        <f t="shared" si="0"/>
        <v>0.11366666666666671</v>
      </c>
      <c r="G18" s="14">
        <f t="shared" si="2"/>
        <v>7.5498344352707414E-3</v>
      </c>
      <c r="H18" s="15">
        <f t="shared" si="3"/>
        <v>8.6889783261731884E-2</v>
      </c>
      <c r="I18" s="11"/>
    </row>
    <row r="19" spans="1:31" x14ac:dyDescent="0.35">
      <c r="A19" s="13">
        <v>1200</v>
      </c>
      <c r="B19" s="61">
        <v>0.32100000000000001</v>
      </c>
      <c r="C19" s="61">
        <v>0.35</v>
      </c>
      <c r="D19" s="61">
        <v>0.33900000000000002</v>
      </c>
      <c r="E19" s="14">
        <f t="shared" si="1"/>
        <v>0.33666666666666667</v>
      </c>
      <c r="F19" s="14">
        <f t="shared" si="0"/>
        <v>0.25033333333333335</v>
      </c>
      <c r="G19" s="14">
        <f t="shared" si="2"/>
        <v>1.4640127503998488E-2</v>
      </c>
      <c r="H19" s="15">
        <f t="shared" si="3"/>
        <v>0.12099639459090708</v>
      </c>
      <c r="I19" s="11"/>
    </row>
    <row r="20" spans="1:31" x14ac:dyDescent="0.35">
      <c r="A20" s="13">
        <v>2000</v>
      </c>
      <c r="B20" s="61">
        <v>0.46700000000000003</v>
      </c>
      <c r="C20" s="61">
        <v>0.53700000000000003</v>
      </c>
      <c r="D20" s="61">
        <v>0.498</v>
      </c>
      <c r="E20" s="14">
        <f t="shared" si="1"/>
        <v>0.5006666666666667</v>
      </c>
      <c r="F20" s="14">
        <f t="shared" si="0"/>
        <v>0.41433333333333339</v>
      </c>
      <c r="G20" s="14">
        <f t="shared" si="2"/>
        <v>3.507610772781572E-2</v>
      </c>
      <c r="H20" s="15">
        <f t="shared" si="3"/>
        <v>0.18728616534014389</v>
      </c>
      <c r="I20" s="11"/>
    </row>
    <row r="21" spans="1:31" x14ac:dyDescent="0.35">
      <c r="A21" s="13">
        <v>2500</v>
      </c>
      <c r="B21" s="61">
        <v>0.64200000000000002</v>
      </c>
      <c r="C21" s="61">
        <v>0.63100000000000001</v>
      </c>
      <c r="D21" s="61">
        <v>0.61</v>
      </c>
      <c r="E21" s="14">
        <f t="shared" si="1"/>
        <v>0.62766666666666671</v>
      </c>
      <c r="F21" s="14">
        <f t="shared" si="0"/>
        <v>0.54133333333333333</v>
      </c>
      <c r="G21" s="14">
        <f t="shared" si="2"/>
        <v>1.6258331197676279E-2</v>
      </c>
      <c r="H21" s="15">
        <f t="shared" si="3"/>
        <v>0.12750816129831172</v>
      </c>
      <c r="I21" s="11"/>
    </row>
    <row r="22" spans="1:31" x14ac:dyDescent="0.35">
      <c r="A22" s="13">
        <v>3200</v>
      </c>
      <c r="B22" s="61">
        <v>0.79700000000000004</v>
      </c>
      <c r="C22" s="61">
        <v>0.79900000000000004</v>
      </c>
      <c r="D22" s="61">
        <v>0.73</v>
      </c>
      <c r="E22" s="14">
        <f t="shared" si="1"/>
        <v>0.77533333333333332</v>
      </c>
      <c r="F22" s="14">
        <f t="shared" si="0"/>
        <v>0.68899999999999995</v>
      </c>
      <c r="G22" s="14">
        <f t="shared" si="2"/>
        <v>3.9272551907577079E-2</v>
      </c>
      <c r="H22" s="15">
        <f t="shared" si="3"/>
        <v>0.1981730352686184</v>
      </c>
      <c r="I22" s="11"/>
    </row>
    <row r="23" spans="1:31" ht="15" thickBot="1" x14ac:dyDescent="0.4">
      <c r="A23" s="16">
        <v>4000</v>
      </c>
      <c r="B23" s="63">
        <v>0.90700000000000003</v>
      </c>
      <c r="C23" s="63">
        <v>0.95599999999999996</v>
      </c>
      <c r="D23" s="63">
        <v>0.80400000000000005</v>
      </c>
      <c r="E23" s="17">
        <f>AVERAGE(B23:D23)</f>
        <v>0.8889999999999999</v>
      </c>
      <c r="F23" s="17">
        <f t="shared" si="0"/>
        <v>0.80266666666666653</v>
      </c>
      <c r="G23" s="17">
        <f t="shared" si="2"/>
        <v>7.7582214456665216E-2</v>
      </c>
      <c r="H23" s="18">
        <f t="shared" si="3"/>
        <v>0.27853584052445607</v>
      </c>
      <c r="I23" s="11"/>
    </row>
    <row r="25" spans="1:31" x14ac:dyDescent="0.35">
      <c r="A25" s="115" t="s">
        <v>21</v>
      </c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</row>
    <row r="27" spans="1:31" x14ac:dyDescent="0.35">
      <c r="S27" s="19"/>
    </row>
    <row r="28" spans="1:31" ht="15" thickBot="1" x14ac:dyDescent="0.4">
      <c r="X28" s="114"/>
      <c r="Y28" s="114"/>
      <c r="Z28" s="114"/>
      <c r="AA28" s="114"/>
      <c r="AB28" s="114"/>
      <c r="AC28" s="114"/>
    </row>
    <row r="29" spans="1:31" ht="15" thickBot="1" x14ac:dyDescent="0.4">
      <c r="A29" s="20" t="s">
        <v>22</v>
      </c>
      <c r="B29" s="21"/>
      <c r="C29" s="121" t="s">
        <v>23</v>
      </c>
      <c r="D29" s="121"/>
      <c r="E29" s="121"/>
      <c r="F29" s="121" t="s">
        <v>24</v>
      </c>
      <c r="G29" s="121"/>
      <c r="H29" s="121"/>
      <c r="I29" s="122" t="s">
        <v>25</v>
      </c>
      <c r="J29" s="123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31" ht="44" thickBot="1" x14ac:dyDescent="0.4">
      <c r="A30" s="70" t="s">
        <v>26</v>
      </c>
      <c r="B30" s="71" t="s">
        <v>27</v>
      </c>
      <c r="C30" s="3" t="s">
        <v>14</v>
      </c>
      <c r="D30" s="3" t="s">
        <v>15</v>
      </c>
      <c r="E30" s="3" t="s">
        <v>28</v>
      </c>
      <c r="F30" s="3" t="s">
        <v>14</v>
      </c>
      <c r="G30" s="3" t="s">
        <v>15</v>
      </c>
      <c r="H30" s="3" t="s">
        <v>28</v>
      </c>
      <c r="I30" s="4" t="s">
        <v>29</v>
      </c>
      <c r="J30" s="72" t="s">
        <v>30</v>
      </c>
      <c r="K30" s="26" t="s">
        <v>31</v>
      </c>
      <c r="L30" s="27"/>
      <c r="P30" s="5"/>
      <c r="S30" s="19"/>
    </row>
    <row r="31" spans="1:31" ht="15" thickBot="1" x14ac:dyDescent="0.4">
      <c r="A31" s="73"/>
      <c r="B31" s="73"/>
      <c r="C31" s="73"/>
      <c r="D31" s="73"/>
      <c r="E31" s="73"/>
      <c r="F31" s="74">
        <v>0.14000000000000001</v>
      </c>
      <c r="G31" s="74">
        <v>0.14099999999999999</v>
      </c>
      <c r="H31" s="74">
        <v>0.13700000000000001</v>
      </c>
      <c r="I31" s="75"/>
      <c r="J31" s="76"/>
      <c r="K31" s="11">
        <f>AVERAGE(F31:H31)</f>
        <v>0.13933333333333334</v>
      </c>
      <c r="L31" s="11"/>
      <c r="S31" s="19"/>
    </row>
    <row r="32" spans="1:31" x14ac:dyDescent="0.35">
      <c r="A32" s="8" t="s">
        <v>32</v>
      </c>
      <c r="B32" s="28">
        <v>4</v>
      </c>
      <c r="C32" s="77">
        <v>0.377</v>
      </c>
      <c r="D32" s="77">
        <v>0.36699999999999999</v>
      </c>
      <c r="E32" s="77">
        <v>0.36099999999999999</v>
      </c>
      <c r="F32" s="78">
        <v>0.14000000000000001</v>
      </c>
      <c r="G32" s="78">
        <v>0.14099999999999999</v>
      </c>
      <c r="H32" s="78">
        <v>0.13700000000000001</v>
      </c>
      <c r="I32" s="29">
        <f t="shared" ref="I32:I37" si="4">AVERAGE(C32:E32)</f>
        <v>0.36833333333333335</v>
      </c>
      <c r="J32" s="10">
        <f>AVERAGE(C32:E32)-AVERAGE(F32:H32)</f>
        <v>0.22900000000000001</v>
      </c>
      <c r="K32" s="11">
        <f>AVERAGE(F32:H32)</f>
        <v>0.13933333333333334</v>
      </c>
      <c r="S32" s="19"/>
    </row>
    <row r="33" spans="1:19" x14ac:dyDescent="0.35">
      <c r="A33" s="13" t="s">
        <v>33</v>
      </c>
      <c r="B33" s="2">
        <v>4</v>
      </c>
      <c r="C33" s="65">
        <v>0.36699999999999999</v>
      </c>
      <c r="D33" s="65">
        <v>0.35599999999999998</v>
      </c>
      <c r="E33" s="65">
        <v>0.34300000000000003</v>
      </c>
      <c r="F33" s="67">
        <v>0.14000000000000001</v>
      </c>
      <c r="G33" s="67">
        <v>0.14099999999999999</v>
      </c>
      <c r="H33" s="67">
        <v>0.13700000000000001</v>
      </c>
      <c r="I33" s="30">
        <f t="shared" si="4"/>
        <v>0.35533333333333333</v>
      </c>
      <c r="J33" s="15">
        <f t="shared" ref="J33:J37" si="5">AVERAGE(C33:E33)-AVERAGE(F33:H33)</f>
        <v>0.216</v>
      </c>
      <c r="K33" s="11">
        <f t="shared" ref="K33:K34" si="6">AVERAGE(F33:H33)</f>
        <v>0.13933333333333334</v>
      </c>
      <c r="S33" s="19"/>
    </row>
    <row r="34" spans="1:19" ht="15" thickBot="1" x14ac:dyDescent="0.4">
      <c r="A34" s="16" t="s">
        <v>34</v>
      </c>
      <c r="B34" s="31">
        <v>4</v>
      </c>
      <c r="C34" s="79">
        <v>0.35799999999999998</v>
      </c>
      <c r="D34" s="79">
        <v>0.36099999999999999</v>
      </c>
      <c r="E34" s="79">
        <v>0.36399999999999999</v>
      </c>
      <c r="F34" s="80">
        <v>0.14000000000000001</v>
      </c>
      <c r="G34" s="80">
        <v>0.14099999999999999</v>
      </c>
      <c r="H34" s="80">
        <v>0.13700000000000001</v>
      </c>
      <c r="I34" s="32">
        <f t="shared" si="4"/>
        <v>0.36099999999999999</v>
      </c>
      <c r="J34" s="18">
        <f t="shared" si="5"/>
        <v>0.22166666666666665</v>
      </c>
      <c r="K34" s="11">
        <f t="shared" si="6"/>
        <v>0.13933333333333334</v>
      </c>
      <c r="S34" s="19"/>
    </row>
    <row r="35" spans="1:19" x14ac:dyDescent="0.35">
      <c r="A35" s="8" t="s">
        <v>35</v>
      </c>
      <c r="B35" s="28">
        <v>4</v>
      </c>
      <c r="C35" s="81">
        <v>0.38</v>
      </c>
      <c r="D35" s="81">
        <v>0.35099999999999998</v>
      </c>
      <c r="E35" s="81">
        <v>0.39500000000000002</v>
      </c>
      <c r="F35" s="78">
        <v>0.14000000000000001</v>
      </c>
      <c r="G35" s="78">
        <v>0.14099999999999999</v>
      </c>
      <c r="H35" s="78">
        <v>0.13700000000000001</v>
      </c>
      <c r="I35" s="29">
        <f t="shared" si="4"/>
        <v>0.3753333333333333</v>
      </c>
      <c r="J35" s="10">
        <f t="shared" si="5"/>
        <v>0.23599999999999996</v>
      </c>
      <c r="K35" s="11">
        <f>AVERAGE(F35:H35)</f>
        <v>0.13933333333333334</v>
      </c>
      <c r="S35" s="19"/>
    </row>
    <row r="36" spans="1:19" x14ac:dyDescent="0.35">
      <c r="A36" s="13" t="s">
        <v>36</v>
      </c>
      <c r="B36" s="2">
        <v>4</v>
      </c>
      <c r="C36" s="64">
        <v>0.373</v>
      </c>
      <c r="D36" s="64">
        <v>0.33900000000000002</v>
      </c>
      <c r="E36" s="64">
        <v>0.373</v>
      </c>
      <c r="F36" s="67">
        <v>0.14000000000000001</v>
      </c>
      <c r="G36" s="67">
        <v>0.14099999999999999</v>
      </c>
      <c r="H36" s="67">
        <v>0.13700000000000001</v>
      </c>
      <c r="I36" s="30">
        <f t="shared" si="4"/>
        <v>0.36166666666666664</v>
      </c>
      <c r="J36" s="15">
        <f t="shared" si="5"/>
        <v>0.2223333333333333</v>
      </c>
      <c r="K36" s="11">
        <f>AVERAGE(F36:H36)</f>
        <v>0.13933333333333334</v>
      </c>
      <c r="S36" s="19"/>
    </row>
    <row r="37" spans="1:19" ht="15" thickBot="1" x14ac:dyDescent="0.4">
      <c r="A37" s="16" t="s">
        <v>37</v>
      </c>
      <c r="B37" s="31">
        <v>4</v>
      </c>
      <c r="C37" s="82">
        <v>0.35299999999999998</v>
      </c>
      <c r="D37" s="82">
        <v>0.32400000000000001</v>
      </c>
      <c r="E37" s="82">
        <v>0.37</v>
      </c>
      <c r="F37" s="80">
        <v>0.14000000000000001</v>
      </c>
      <c r="G37" s="80">
        <v>0.14099999999999999</v>
      </c>
      <c r="H37" s="80">
        <v>0.13700000000000001</v>
      </c>
      <c r="I37" s="32">
        <f t="shared" si="4"/>
        <v>0.34900000000000003</v>
      </c>
      <c r="J37" s="18">
        <f t="shared" si="5"/>
        <v>0.2096666666666667</v>
      </c>
      <c r="K37" s="11">
        <f t="shared" ref="K37" si="7">AVERAGE(F37:H37)</f>
        <v>0.13933333333333334</v>
      </c>
      <c r="S37" s="19"/>
    </row>
    <row r="38" spans="1:19" x14ac:dyDescent="0.35">
      <c r="A38" s="66" t="s">
        <v>38</v>
      </c>
      <c r="S38" s="19"/>
    </row>
    <row r="39" spans="1:19" ht="15" thickBot="1" x14ac:dyDescent="0.4">
      <c r="S39" s="19"/>
    </row>
    <row r="40" spans="1:19" ht="15" thickBot="1" x14ac:dyDescent="0.4">
      <c r="B40" s="127" t="s">
        <v>39</v>
      </c>
      <c r="C40" s="128"/>
      <c r="D40" s="128"/>
      <c r="E40" s="128"/>
      <c r="F40" s="129"/>
      <c r="H40" s="33"/>
      <c r="I40" s="33"/>
      <c r="J40" s="33"/>
      <c r="N40" s="19"/>
    </row>
    <row r="41" spans="1:19" ht="87.5" thickBot="1" x14ac:dyDescent="0.4">
      <c r="A41" s="22" t="s">
        <v>26</v>
      </c>
      <c r="B41" s="25" t="s">
        <v>40</v>
      </c>
      <c r="C41" s="23" t="s">
        <v>41</v>
      </c>
      <c r="D41" s="24" t="s">
        <v>42</v>
      </c>
      <c r="E41" s="24" t="s">
        <v>43</v>
      </c>
      <c r="F41" s="34" t="s">
        <v>44</v>
      </c>
      <c r="G41" s="35" t="s">
        <v>45</v>
      </c>
      <c r="H41" s="36" t="s">
        <v>46</v>
      </c>
      <c r="I41" s="37" t="s">
        <v>47</v>
      </c>
      <c r="J41" s="34" t="s">
        <v>48</v>
      </c>
      <c r="K41" s="38" t="s">
        <v>49</v>
      </c>
      <c r="L41" s="38" t="s">
        <v>50</v>
      </c>
      <c r="Q41" s="133" t="s">
        <v>68</v>
      </c>
    </row>
    <row r="42" spans="1:19" x14ac:dyDescent="0.35">
      <c r="A42" s="8" t="s">
        <v>32</v>
      </c>
      <c r="B42" s="39">
        <f t="shared" ref="B42:B47" si="8">(J32-$N$44)/$N$43</f>
        <v>1106.5616722860168</v>
      </c>
      <c r="C42" s="28">
        <v>60</v>
      </c>
      <c r="D42" s="40">
        <f t="shared" ref="D42:D47" si="9">(B42*B32)/2</f>
        <v>2213.1233445720336</v>
      </c>
      <c r="E42" s="41">
        <f>D42/1000</f>
        <v>2.2131233445720335</v>
      </c>
      <c r="F42" s="41">
        <f>(E42/1)/(C42/30)</f>
        <v>1.1065616722860168</v>
      </c>
      <c r="G42" s="28">
        <v>0.6</v>
      </c>
      <c r="H42" s="28">
        <v>1</v>
      </c>
      <c r="I42" s="41">
        <f>F42/1</f>
        <v>1.1065616722860168</v>
      </c>
      <c r="J42" s="42">
        <f>I42/(G42*H42)</f>
        <v>1.8442694538100279</v>
      </c>
      <c r="K42" s="124">
        <f>AVERAGE(J42:J44)</f>
        <v>1.7901360375195161</v>
      </c>
      <c r="L42" s="124">
        <f>AVERAGE(I42:I44)</f>
        <v>1.0740816225117098</v>
      </c>
      <c r="N42" s="19" t="s">
        <v>51</v>
      </c>
      <c r="Q42" s="134">
        <f>_xlfn.STDEV.S(J42:J44)</f>
        <v>5.2056856226796476E-2</v>
      </c>
    </row>
    <row r="43" spans="1:19" x14ac:dyDescent="0.35">
      <c r="A43" s="13" t="s">
        <v>33</v>
      </c>
      <c r="B43" s="43">
        <f t="shared" si="8"/>
        <v>1044.2638718992312</v>
      </c>
      <c r="C43" s="2">
        <v>60</v>
      </c>
      <c r="D43" s="44">
        <f t="shared" si="9"/>
        <v>2088.5277437984623</v>
      </c>
      <c r="E43" s="45">
        <f t="shared" ref="E43:E47" si="10">D43/1000</f>
        <v>2.0885277437984624</v>
      </c>
      <c r="F43" s="45">
        <f t="shared" ref="F43:F47" si="11">(E43/1)/(C43/30)</f>
        <v>1.0442638718992312</v>
      </c>
      <c r="G43" s="2">
        <v>0.6</v>
      </c>
      <c r="H43" s="2">
        <v>1</v>
      </c>
      <c r="I43" s="45">
        <f t="shared" ref="I43:I47" si="12">F43/1</f>
        <v>1.0442638718992312</v>
      </c>
      <c r="J43" s="46">
        <f t="shared" ref="J43:J47" si="13">I43/(G43*H43)</f>
        <v>1.7404397864987187</v>
      </c>
      <c r="K43" s="125"/>
      <c r="L43" s="125"/>
      <c r="M43" t="s">
        <v>52</v>
      </c>
      <c r="N43">
        <f>SLOPE(F17:F23,A17:A23)</f>
        <v>2.0867510440637511E-4</v>
      </c>
      <c r="Q43" s="134"/>
    </row>
    <row r="44" spans="1:19" ht="15" thickBot="1" x14ac:dyDescent="0.4">
      <c r="A44" s="16" t="s">
        <v>34</v>
      </c>
      <c r="B44" s="47">
        <f t="shared" si="8"/>
        <v>1071.4193233498813</v>
      </c>
      <c r="C44" s="31">
        <v>60</v>
      </c>
      <c r="D44" s="48">
        <f t="shared" si="9"/>
        <v>2142.8386466997626</v>
      </c>
      <c r="E44" s="49">
        <f t="shared" si="10"/>
        <v>2.1428386466997624</v>
      </c>
      <c r="F44" s="49">
        <f t="shared" si="11"/>
        <v>1.0714193233498812</v>
      </c>
      <c r="G44" s="31">
        <v>0.6</v>
      </c>
      <c r="H44" s="31">
        <v>1</v>
      </c>
      <c r="I44" s="49">
        <f t="shared" si="12"/>
        <v>1.0714193233498812</v>
      </c>
      <c r="J44" s="50">
        <f t="shared" si="13"/>
        <v>1.7856988722498022</v>
      </c>
      <c r="K44" s="125"/>
      <c r="L44" s="125"/>
      <c r="M44" t="s">
        <v>53</v>
      </c>
      <c r="N44">
        <f>INTERCEPT(F17:F23,A17:A23)</f>
        <v>-1.9118724963775868E-3</v>
      </c>
      <c r="Q44" s="134"/>
    </row>
    <row r="45" spans="1:19" x14ac:dyDescent="0.35">
      <c r="A45" s="8" t="s">
        <v>35</v>
      </c>
      <c r="B45" s="39">
        <f t="shared" si="8"/>
        <v>1140.1066417250549</v>
      </c>
      <c r="C45" s="68">
        <v>60</v>
      </c>
      <c r="D45" s="40">
        <f t="shared" si="9"/>
        <v>2280.2132834501099</v>
      </c>
      <c r="E45" s="41">
        <f t="shared" si="10"/>
        <v>2.2802132834501099</v>
      </c>
      <c r="F45" s="41">
        <f t="shared" si="11"/>
        <v>1.1401066417250549</v>
      </c>
      <c r="G45" s="28">
        <v>0.6</v>
      </c>
      <c r="H45" s="69">
        <v>1</v>
      </c>
      <c r="I45" s="41">
        <f t="shared" si="12"/>
        <v>1.1401066417250549</v>
      </c>
      <c r="J45" s="42">
        <f t="shared" si="13"/>
        <v>1.9001777362084249</v>
      </c>
      <c r="K45" s="124">
        <f>AVERAGE(J45:J47)</f>
        <v>1.7936857697352873</v>
      </c>
      <c r="L45" s="124">
        <f>AVERAGE(I45:I47)</f>
        <v>1.0762114618411724</v>
      </c>
      <c r="Q45" s="134">
        <f>_xlfn.STDEV.S(J45:J47)</f>
        <v>0.10518608884762273</v>
      </c>
    </row>
    <row r="46" spans="1:19" x14ac:dyDescent="0.35">
      <c r="A46" s="13" t="s">
        <v>36</v>
      </c>
      <c r="B46" s="43">
        <f t="shared" si="8"/>
        <v>1074.6140823440753</v>
      </c>
      <c r="C46" s="51">
        <v>60</v>
      </c>
      <c r="D46" s="44">
        <f t="shared" si="9"/>
        <v>2149.2281646881506</v>
      </c>
      <c r="E46" s="45">
        <f t="shared" si="10"/>
        <v>2.1492281646881506</v>
      </c>
      <c r="F46" s="45">
        <f t="shared" si="11"/>
        <v>1.0746140823440753</v>
      </c>
      <c r="G46" s="2">
        <v>0.6</v>
      </c>
      <c r="H46" s="52">
        <v>1</v>
      </c>
      <c r="I46" s="45">
        <f t="shared" si="12"/>
        <v>1.0746140823440753</v>
      </c>
      <c r="J46" s="46">
        <f t="shared" si="13"/>
        <v>1.7910234705734589</v>
      </c>
      <c r="K46" s="125"/>
      <c r="L46" s="125"/>
      <c r="Q46" s="134"/>
    </row>
    <row r="47" spans="1:19" ht="15" thickBot="1" x14ac:dyDescent="0.4">
      <c r="A47" s="16" t="s">
        <v>37</v>
      </c>
      <c r="B47" s="47">
        <f t="shared" si="8"/>
        <v>1013.913661454387</v>
      </c>
      <c r="C47" s="53">
        <v>60</v>
      </c>
      <c r="D47" s="48">
        <f t="shared" si="9"/>
        <v>2027.827322908774</v>
      </c>
      <c r="E47" s="49">
        <f t="shared" si="10"/>
        <v>2.0278273229087742</v>
      </c>
      <c r="F47" s="49">
        <f t="shared" si="11"/>
        <v>1.0139136614543871</v>
      </c>
      <c r="G47" s="31">
        <v>0.6</v>
      </c>
      <c r="H47" s="53">
        <v>1</v>
      </c>
      <c r="I47" s="49">
        <f t="shared" si="12"/>
        <v>1.0139136614543871</v>
      </c>
      <c r="J47" s="50">
        <f t="shared" si="13"/>
        <v>1.6898561024239787</v>
      </c>
      <c r="K47" s="126"/>
      <c r="L47" s="126"/>
      <c r="Q47" s="134"/>
    </row>
    <row r="49" spans="1:10" x14ac:dyDescent="0.35">
      <c r="A49" s="54"/>
      <c r="B49" s="6"/>
      <c r="C49" s="6"/>
      <c r="D49" s="5"/>
      <c r="E49" s="5"/>
      <c r="F49" s="5"/>
      <c r="G49" s="6"/>
      <c r="H49" s="5"/>
      <c r="I49" s="5"/>
      <c r="J49" s="5"/>
    </row>
    <row r="50" spans="1:10" x14ac:dyDescent="0.35">
      <c r="A50" s="54"/>
      <c r="B50" s="55"/>
      <c r="C50" s="56"/>
      <c r="F50" s="11"/>
      <c r="G50" s="6"/>
      <c r="I50" s="5"/>
      <c r="J50" s="5"/>
    </row>
    <row r="51" spans="1:10" x14ac:dyDescent="0.35">
      <c r="A51" s="57"/>
      <c r="C51" s="56"/>
      <c r="D51" s="11"/>
      <c r="E51" s="11"/>
      <c r="F51" s="11"/>
      <c r="G51" s="11"/>
      <c r="H51" s="11"/>
      <c r="I51" s="11"/>
      <c r="J51" s="11"/>
    </row>
    <row r="52" spans="1:10" x14ac:dyDescent="0.35">
      <c r="A52" s="57"/>
      <c r="D52" s="11"/>
      <c r="E52" s="11"/>
      <c r="F52" s="11"/>
      <c r="G52" s="11"/>
      <c r="H52" s="11"/>
      <c r="I52" s="11"/>
      <c r="J52" s="11"/>
    </row>
    <row r="53" spans="1:10" x14ac:dyDescent="0.35">
      <c r="A53" s="57"/>
      <c r="C53" s="56"/>
      <c r="D53" s="11"/>
      <c r="E53" s="11"/>
      <c r="F53" s="11"/>
      <c r="G53" s="11"/>
      <c r="H53" s="11"/>
      <c r="I53" s="11"/>
      <c r="J53" s="11"/>
    </row>
    <row r="54" spans="1:10" x14ac:dyDescent="0.35">
      <c r="C54" s="11"/>
      <c r="D54" s="11"/>
      <c r="E54" s="11"/>
      <c r="F54" s="11"/>
      <c r="G54" s="11"/>
      <c r="H54" s="11"/>
      <c r="I54" s="11"/>
      <c r="J54" s="11"/>
    </row>
    <row r="55" spans="1:10" x14ac:dyDescent="0.35">
      <c r="C55" s="11"/>
      <c r="D55" s="11"/>
      <c r="E55" s="11"/>
      <c r="F55" s="11"/>
      <c r="G55" s="11"/>
      <c r="H55" s="11"/>
      <c r="I55" s="11"/>
      <c r="J55" s="11"/>
    </row>
    <row r="56" spans="1:10" x14ac:dyDescent="0.35">
      <c r="C56" s="11"/>
      <c r="D56" s="11"/>
      <c r="E56" s="11"/>
      <c r="F56" s="11"/>
      <c r="G56" s="11"/>
      <c r="H56" s="11"/>
      <c r="I56" s="11"/>
      <c r="J56" s="11"/>
    </row>
    <row r="57" spans="1:10" x14ac:dyDescent="0.35">
      <c r="C57" s="11"/>
      <c r="D57" s="11"/>
      <c r="E57" s="11"/>
      <c r="F57" s="11"/>
      <c r="G57" s="11"/>
      <c r="H57" s="11"/>
      <c r="I57" s="11"/>
      <c r="J57" s="11"/>
    </row>
    <row r="62" spans="1:10" x14ac:dyDescent="0.35">
      <c r="A62" s="54"/>
      <c r="B62" s="6"/>
      <c r="C62" s="6"/>
      <c r="D62" s="6"/>
      <c r="E62" s="19"/>
      <c r="F62" s="19"/>
    </row>
    <row r="63" spans="1:10" x14ac:dyDescent="0.35">
      <c r="A63" s="54"/>
      <c r="B63" s="55"/>
      <c r="C63" s="56"/>
    </row>
    <row r="64" spans="1:10" x14ac:dyDescent="0.35">
      <c r="A64" s="57"/>
      <c r="C64" s="56"/>
    </row>
    <row r="65" spans="1:5" x14ac:dyDescent="0.35">
      <c r="A65" s="57"/>
      <c r="C65" s="56"/>
    </row>
    <row r="66" spans="1:5" x14ac:dyDescent="0.35">
      <c r="A66" s="57"/>
      <c r="C66" s="56"/>
    </row>
    <row r="69" spans="1:5" x14ac:dyDescent="0.35">
      <c r="A69" s="54"/>
      <c r="B69" s="6"/>
      <c r="C69" s="6"/>
      <c r="D69" s="6"/>
      <c r="E69" s="58"/>
    </row>
  </sheetData>
  <mergeCells count="15">
    <mergeCell ref="X28:AC28"/>
    <mergeCell ref="C29:E29"/>
    <mergeCell ref="F29:H29"/>
    <mergeCell ref="I29:J29"/>
    <mergeCell ref="K45:K47"/>
    <mergeCell ref="L45:L47"/>
    <mergeCell ref="B40:F40"/>
    <mergeCell ref="K42:K44"/>
    <mergeCell ref="L42:L44"/>
    <mergeCell ref="A1:AE1"/>
    <mergeCell ref="A2:AE2"/>
    <mergeCell ref="A13:AE13"/>
    <mergeCell ref="C3:M3"/>
    <mergeCell ref="A25:AE25"/>
    <mergeCell ref="A3:B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21CA6-BAC7-43EB-B9C2-166E553356E7}">
  <dimension ref="A1:AE29"/>
  <sheetViews>
    <sheetView zoomScaleNormal="100" workbookViewId="0">
      <selection activeCell="U30" sqref="U30"/>
    </sheetView>
  </sheetViews>
  <sheetFormatPr defaultRowHeight="14.5" x14ac:dyDescent="0.35"/>
  <cols>
    <col min="1" max="1" width="11.7265625" customWidth="1"/>
  </cols>
  <sheetData>
    <row r="1" spans="1:31" x14ac:dyDescent="0.35">
      <c r="A1" s="130" t="s">
        <v>54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</row>
    <row r="2" spans="1:31" ht="15" thickBot="1" x14ac:dyDescent="0.4">
      <c r="A2" t="s">
        <v>12</v>
      </c>
      <c r="D2" s="114" t="s">
        <v>3</v>
      </c>
      <c r="E2" s="114"/>
      <c r="F2" s="114"/>
      <c r="G2" s="114"/>
      <c r="H2" s="114"/>
      <c r="I2" s="114"/>
      <c r="N2" s="119" t="s">
        <v>2</v>
      </c>
      <c r="O2" s="120"/>
      <c r="P2" s="119"/>
      <c r="Q2" s="131"/>
      <c r="R2" s="120"/>
      <c r="S2" s="119"/>
      <c r="T2" s="131"/>
      <c r="U2" s="131"/>
      <c r="V2" s="1"/>
      <c r="W2" s="2"/>
      <c r="X2" s="2"/>
      <c r="Y2" s="2"/>
      <c r="Z2" s="2"/>
    </row>
    <row r="3" spans="1:31" ht="58.5" thickBot="1" x14ac:dyDescent="0.4">
      <c r="A3" s="59" t="s">
        <v>13</v>
      </c>
      <c r="B3" s="24" t="s">
        <v>14</v>
      </c>
      <c r="C3" s="24" t="s">
        <v>15</v>
      </c>
      <c r="D3" s="24" t="s">
        <v>16</v>
      </c>
      <c r="E3" s="24" t="s">
        <v>17</v>
      </c>
      <c r="F3" s="25" t="s">
        <v>18</v>
      </c>
      <c r="G3" s="24" t="s">
        <v>19</v>
      </c>
      <c r="H3" s="60" t="s">
        <v>20</v>
      </c>
      <c r="I3" s="5"/>
      <c r="J3" s="6"/>
      <c r="N3" s="2"/>
      <c r="O3" s="7">
        <v>1</v>
      </c>
      <c r="P3" s="7">
        <v>2</v>
      </c>
      <c r="Q3" s="7">
        <v>3</v>
      </c>
      <c r="R3" s="7">
        <v>4</v>
      </c>
      <c r="S3" s="7">
        <v>5</v>
      </c>
      <c r="T3" s="7">
        <v>6</v>
      </c>
      <c r="U3" s="7">
        <v>7</v>
      </c>
      <c r="V3" s="7">
        <v>8</v>
      </c>
      <c r="W3" s="7">
        <v>9</v>
      </c>
      <c r="X3" s="7">
        <v>10</v>
      </c>
      <c r="Y3" s="7">
        <v>11</v>
      </c>
      <c r="Z3" s="7">
        <v>12</v>
      </c>
    </row>
    <row r="4" spans="1:31" x14ac:dyDescent="0.35">
      <c r="A4" s="8">
        <v>0</v>
      </c>
      <c r="B4" s="83">
        <v>7.6999999999999999E-2</v>
      </c>
      <c r="C4" s="83">
        <v>7.6999999999999999E-2</v>
      </c>
      <c r="D4" s="83">
        <v>7.6999999999999999E-2</v>
      </c>
      <c r="E4" s="9">
        <f>AVERAGE(B4:D4)</f>
        <v>7.6999999999999999E-2</v>
      </c>
      <c r="F4" s="9">
        <f>E4-$E$4</f>
        <v>0</v>
      </c>
      <c r="G4" s="9">
        <f>_xlfn.STDEV.S(B4:D4)</f>
        <v>0</v>
      </c>
      <c r="H4" s="10">
        <f>SQRT(G4)</f>
        <v>0</v>
      </c>
      <c r="I4" s="11"/>
      <c r="N4" s="12" t="s">
        <v>4</v>
      </c>
      <c r="O4" s="87">
        <v>7.6999999999999999E-2</v>
      </c>
      <c r="P4" s="87">
        <v>7.6999999999999999E-2</v>
      </c>
      <c r="Q4" s="87">
        <v>7.6999999999999999E-2</v>
      </c>
      <c r="R4" s="88">
        <v>0.27700000000000002</v>
      </c>
      <c r="S4" s="88">
        <v>0.252</v>
      </c>
      <c r="T4" s="88">
        <v>0.246</v>
      </c>
      <c r="U4" s="88">
        <v>0.25800000000000001</v>
      </c>
      <c r="V4" s="88">
        <v>0.26300000000000001</v>
      </c>
      <c r="W4" s="88">
        <v>0.26700000000000002</v>
      </c>
      <c r="X4" s="88"/>
      <c r="Y4" s="88"/>
      <c r="Z4" s="88"/>
    </row>
    <row r="5" spans="1:31" x14ac:dyDescent="0.35">
      <c r="A5" s="13">
        <v>300</v>
      </c>
      <c r="B5" s="84">
        <v>0.112</v>
      </c>
      <c r="C5" s="84">
        <v>0.11600000000000001</v>
      </c>
      <c r="D5" s="84">
        <v>0.114</v>
      </c>
      <c r="E5" s="14">
        <f t="shared" ref="E5:E10" si="0">AVERAGE(B5:D5)</f>
        <v>0.114</v>
      </c>
      <c r="F5" s="14">
        <f t="shared" ref="F5:F11" si="1">E5-$E$4</f>
        <v>3.7000000000000005E-2</v>
      </c>
      <c r="G5" s="14">
        <f t="shared" ref="G5:G11" si="2">_xlfn.STDEV.S(B5:D5)</f>
        <v>2.0000000000000018E-3</v>
      </c>
      <c r="H5" s="15">
        <f t="shared" ref="H5:H11" si="3">SQRT(G5)</f>
        <v>4.4721359549995815E-2</v>
      </c>
      <c r="I5" s="11"/>
      <c r="J5" s="11"/>
      <c r="N5" s="12" t="s">
        <v>5</v>
      </c>
      <c r="O5" s="89">
        <v>0.112</v>
      </c>
      <c r="P5" s="89">
        <v>0.11600000000000001</v>
      </c>
      <c r="Q5" s="89">
        <v>0.114</v>
      </c>
      <c r="R5" s="90">
        <v>0.23699999999999999</v>
      </c>
      <c r="S5" s="90">
        <v>0.249</v>
      </c>
      <c r="T5" s="90">
        <v>0.23599999999999999</v>
      </c>
      <c r="U5" s="90">
        <v>0.23499999999999999</v>
      </c>
      <c r="V5" s="90">
        <v>0.23699999999999999</v>
      </c>
      <c r="W5" s="90">
        <v>0.23799999999999999</v>
      </c>
      <c r="X5" s="2"/>
      <c r="Y5" s="2"/>
      <c r="Z5" s="2"/>
    </row>
    <row r="6" spans="1:31" x14ac:dyDescent="0.35">
      <c r="A6" s="13">
        <v>600</v>
      </c>
      <c r="B6" s="84">
        <v>0.158</v>
      </c>
      <c r="C6" s="84">
        <v>0.158</v>
      </c>
      <c r="D6" s="84">
        <v>0.157</v>
      </c>
      <c r="E6" s="14">
        <f t="shared" si="0"/>
        <v>0.15766666666666665</v>
      </c>
      <c r="F6" s="14">
        <f t="shared" si="1"/>
        <v>8.066666666666665E-2</v>
      </c>
      <c r="G6" s="14">
        <f t="shared" si="2"/>
        <v>5.7735026918962634E-4</v>
      </c>
      <c r="H6" s="15">
        <f t="shared" si="3"/>
        <v>2.4028114141347555E-2</v>
      </c>
      <c r="I6" s="11"/>
      <c r="J6" s="11"/>
      <c r="N6" s="12" t="s">
        <v>6</v>
      </c>
      <c r="O6" s="89">
        <v>0.158</v>
      </c>
      <c r="P6" s="89">
        <v>0.158</v>
      </c>
      <c r="Q6" s="89">
        <v>0.157</v>
      </c>
      <c r="R6" s="2">
        <v>0.26100000000000001</v>
      </c>
      <c r="S6" s="2">
        <v>0.26100000000000001</v>
      </c>
      <c r="T6" s="2">
        <v>0.26100000000000001</v>
      </c>
      <c r="U6" s="2">
        <v>0.26100000000000001</v>
      </c>
      <c r="V6" s="2">
        <v>0.25700000000000001</v>
      </c>
      <c r="W6" s="2">
        <v>0.25900000000000001</v>
      </c>
      <c r="X6" s="2"/>
      <c r="Y6" s="2"/>
      <c r="Z6" s="2"/>
    </row>
    <row r="7" spans="1:31" x14ac:dyDescent="0.35">
      <c r="A7" s="13">
        <v>1200</v>
      </c>
      <c r="B7" s="84">
        <v>0.28100000000000003</v>
      </c>
      <c r="C7" s="84">
        <v>0.28199999999999997</v>
      </c>
      <c r="D7" s="84">
        <v>0.28899999999999998</v>
      </c>
      <c r="E7" s="14">
        <f t="shared" si="0"/>
        <v>0.28399999999999997</v>
      </c>
      <c r="F7" s="14">
        <f t="shared" si="1"/>
        <v>0.20699999999999996</v>
      </c>
      <c r="G7" s="14">
        <f t="shared" si="2"/>
        <v>4.3588989435406587E-3</v>
      </c>
      <c r="H7" s="15">
        <f t="shared" si="3"/>
        <v>6.6021958040796233E-2</v>
      </c>
      <c r="I7" s="11"/>
      <c r="J7" s="11"/>
      <c r="N7" s="12" t="s">
        <v>7</v>
      </c>
      <c r="O7" s="89">
        <v>0.28100000000000003</v>
      </c>
      <c r="P7" s="89">
        <v>0.28199999999999997</v>
      </c>
      <c r="Q7" s="89">
        <v>0.28899999999999998</v>
      </c>
      <c r="R7" s="90">
        <v>0.24</v>
      </c>
      <c r="S7" s="90">
        <v>0.22600000000000001</v>
      </c>
      <c r="T7" s="90">
        <v>0.223</v>
      </c>
      <c r="U7" s="90">
        <v>0.22900000000000001</v>
      </c>
      <c r="V7" s="90">
        <v>0.222</v>
      </c>
      <c r="W7" s="90">
        <v>0.223</v>
      </c>
      <c r="X7" s="2"/>
      <c r="Y7" s="2"/>
      <c r="Z7" s="2"/>
    </row>
    <row r="8" spans="1:31" x14ac:dyDescent="0.35">
      <c r="A8" s="13">
        <v>2000</v>
      </c>
      <c r="B8" s="84">
        <v>0.43</v>
      </c>
      <c r="C8" s="84">
        <v>0.432</v>
      </c>
      <c r="D8" s="84">
        <v>0.442</v>
      </c>
      <c r="E8" s="14">
        <f t="shared" si="0"/>
        <v>0.4346666666666667</v>
      </c>
      <c r="F8" s="14">
        <f t="shared" si="1"/>
        <v>0.35766666666666669</v>
      </c>
      <c r="G8" s="14">
        <f t="shared" si="2"/>
        <v>6.4291005073286427E-3</v>
      </c>
      <c r="H8" s="15">
        <f t="shared" si="3"/>
        <v>8.0181671891577835E-2</v>
      </c>
      <c r="I8" s="11"/>
      <c r="J8" s="11"/>
      <c r="N8" s="12" t="s">
        <v>8</v>
      </c>
      <c r="O8" s="89">
        <v>0.43</v>
      </c>
      <c r="P8" s="89">
        <v>0.432</v>
      </c>
      <c r="Q8" s="89">
        <v>0.442</v>
      </c>
      <c r="R8" s="2">
        <v>0.26800000000000002</v>
      </c>
      <c r="S8" s="2">
        <v>0.26900000000000002</v>
      </c>
      <c r="T8" s="2">
        <v>0.26700000000000002</v>
      </c>
      <c r="U8" s="2">
        <v>0.27500000000000002</v>
      </c>
      <c r="V8" s="2">
        <v>0.27300000000000002</v>
      </c>
      <c r="W8" s="2">
        <v>0.26700000000000002</v>
      </c>
      <c r="X8" s="2"/>
      <c r="Y8" s="2"/>
      <c r="Z8" s="2"/>
    </row>
    <row r="9" spans="1:31" x14ac:dyDescent="0.35">
      <c r="A9" s="13">
        <v>2500</v>
      </c>
      <c r="B9" s="84">
        <v>0.52500000000000002</v>
      </c>
      <c r="C9" s="84">
        <v>0.54300000000000004</v>
      </c>
      <c r="D9" s="84">
        <v>0.52800000000000002</v>
      </c>
      <c r="E9" s="14">
        <f t="shared" si="0"/>
        <v>0.53200000000000003</v>
      </c>
      <c r="F9" s="14">
        <f t="shared" si="1"/>
        <v>0.45500000000000002</v>
      </c>
      <c r="G9" s="14">
        <f t="shared" si="2"/>
        <v>9.6436507609929632E-3</v>
      </c>
      <c r="H9" s="15">
        <f t="shared" si="3"/>
        <v>9.8202091428813074E-2</v>
      </c>
      <c r="I9" s="11"/>
      <c r="J9" s="11"/>
      <c r="N9" s="12" t="s">
        <v>9</v>
      </c>
      <c r="O9" s="89">
        <v>0.52500000000000002</v>
      </c>
      <c r="P9" s="89">
        <v>0.54300000000000004</v>
      </c>
      <c r="Q9" s="89">
        <v>0.52800000000000002</v>
      </c>
      <c r="R9" s="90">
        <v>0.26100000000000001</v>
      </c>
      <c r="S9" s="90">
        <v>0.26500000000000001</v>
      </c>
      <c r="T9" s="90">
        <v>0.254</v>
      </c>
      <c r="U9" s="90">
        <v>0.26500000000000001</v>
      </c>
      <c r="V9" s="90">
        <v>0.25800000000000001</v>
      </c>
      <c r="W9" s="90">
        <v>0.25900000000000001</v>
      </c>
      <c r="X9" s="2"/>
      <c r="Y9" s="2"/>
      <c r="Z9" s="2"/>
    </row>
    <row r="10" spans="1:31" x14ac:dyDescent="0.35">
      <c r="A10" s="13">
        <v>3200</v>
      </c>
      <c r="B10" s="84">
        <v>0.66300000000000003</v>
      </c>
      <c r="C10" s="84">
        <v>0.67</v>
      </c>
      <c r="D10" s="84">
        <v>0.67200000000000004</v>
      </c>
      <c r="E10" s="14">
        <f t="shared" si="0"/>
        <v>0.66833333333333345</v>
      </c>
      <c r="F10" s="14">
        <f t="shared" si="1"/>
        <v>0.59133333333333349</v>
      </c>
      <c r="G10" s="14">
        <f t="shared" si="2"/>
        <v>4.7258156262526127E-3</v>
      </c>
      <c r="H10" s="15">
        <f t="shared" si="3"/>
        <v>6.8744567976332591E-2</v>
      </c>
      <c r="I10" s="11"/>
      <c r="J10" s="11"/>
      <c r="N10" s="12" t="s">
        <v>10</v>
      </c>
      <c r="O10" s="89">
        <v>0.66300000000000003</v>
      </c>
      <c r="P10" s="89">
        <v>0.67</v>
      </c>
      <c r="Q10" s="89">
        <v>0.67200000000000004</v>
      </c>
      <c r="R10" s="91">
        <v>0.107</v>
      </c>
      <c r="S10" s="91">
        <v>0.11</v>
      </c>
      <c r="T10" s="91">
        <v>0.109</v>
      </c>
      <c r="U10" s="2"/>
      <c r="V10" s="2"/>
      <c r="W10" s="2"/>
      <c r="X10" s="2"/>
      <c r="Y10" s="2"/>
      <c r="Z10" s="2"/>
    </row>
    <row r="11" spans="1:31" ht="15" thickBot="1" x14ac:dyDescent="0.4">
      <c r="A11" s="16">
        <v>4000</v>
      </c>
      <c r="B11" s="84">
        <v>0.80800000000000005</v>
      </c>
      <c r="C11" s="84">
        <v>0.90100000000000002</v>
      </c>
      <c r="D11" s="84">
        <v>0.90800000000000003</v>
      </c>
      <c r="E11" s="17">
        <f>AVERAGE(B11:D11)</f>
        <v>0.87233333333333329</v>
      </c>
      <c r="F11" s="17">
        <f t="shared" si="1"/>
        <v>0.79533333333333334</v>
      </c>
      <c r="G11" s="17">
        <f t="shared" si="2"/>
        <v>5.5824128594482617E-2</v>
      </c>
      <c r="H11" s="18">
        <f t="shared" si="3"/>
        <v>0.23627130294321105</v>
      </c>
      <c r="I11" s="11"/>
      <c r="J11" s="11"/>
      <c r="N11" s="12" t="s">
        <v>11</v>
      </c>
      <c r="O11" s="89">
        <v>0.80800000000000005</v>
      </c>
      <c r="P11" s="89">
        <v>0.90100000000000002</v>
      </c>
      <c r="Q11" s="89">
        <v>0.90800000000000003</v>
      </c>
      <c r="R11" s="2"/>
      <c r="S11" s="2"/>
      <c r="T11" s="2"/>
      <c r="U11" s="2"/>
      <c r="V11" s="2"/>
      <c r="W11" s="2"/>
      <c r="X11" s="2"/>
      <c r="Y11" s="2"/>
      <c r="Z11" s="2"/>
    </row>
    <row r="13" spans="1:31" x14ac:dyDescent="0.35">
      <c r="S13" s="19"/>
    </row>
    <row r="14" spans="1:31" ht="15" thickBot="1" x14ac:dyDescent="0.4">
      <c r="X14" s="114"/>
      <c r="Y14" s="114"/>
      <c r="Z14" s="114"/>
      <c r="AA14" s="114"/>
      <c r="AB14" s="114"/>
      <c r="AC14" s="114"/>
    </row>
    <row r="15" spans="1:31" ht="15" thickBot="1" x14ac:dyDescent="0.4">
      <c r="A15" s="20" t="s">
        <v>22</v>
      </c>
      <c r="B15" s="21"/>
      <c r="C15" s="121" t="s">
        <v>23</v>
      </c>
      <c r="D15" s="121"/>
      <c r="E15" s="121"/>
      <c r="F15" s="121" t="s">
        <v>24</v>
      </c>
      <c r="G15" s="121"/>
      <c r="H15" s="121"/>
      <c r="I15" s="122" t="s">
        <v>25</v>
      </c>
      <c r="J15" s="123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31" ht="43.5" x14ac:dyDescent="0.35">
      <c r="A16" s="22" t="s">
        <v>26</v>
      </c>
      <c r="B16" s="23" t="s">
        <v>55</v>
      </c>
      <c r="C16" s="24" t="s">
        <v>14</v>
      </c>
      <c r="D16" s="24" t="s">
        <v>15</v>
      </c>
      <c r="E16" s="24" t="s">
        <v>28</v>
      </c>
      <c r="F16" s="24" t="s">
        <v>14</v>
      </c>
      <c r="G16" s="24" t="s">
        <v>15</v>
      </c>
      <c r="H16" s="24" t="s">
        <v>28</v>
      </c>
      <c r="I16" s="25" t="s">
        <v>29</v>
      </c>
      <c r="J16" s="85" t="s">
        <v>30</v>
      </c>
      <c r="K16" s="26" t="s">
        <v>56</v>
      </c>
      <c r="L16" s="27"/>
      <c r="P16" s="5"/>
      <c r="S16" s="19"/>
    </row>
    <row r="17" spans="1:31" x14ac:dyDescent="0.35">
      <c r="A17" s="2" t="s">
        <v>32</v>
      </c>
      <c r="B17" s="2">
        <v>4</v>
      </c>
      <c r="C17" s="90">
        <v>0.23699999999999999</v>
      </c>
      <c r="D17" s="90">
        <v>0.249</v>
      </c>
      <c r="E17" s="90">
        <v>0.23599999999999999</v>
      </c>
      <c r="F17" s="91">
        <v>0.107</v>
      </c>
      <c r="G17" s="91">
        <v>0.11</v>
      </c>
      <c r="H17" s="91">
        <v>0.109</v>
      </c>
      <c r="I17" s="30">
        <f>AVERAGE(C17:E17)</f>
        <v>0.24066666666666667</v>
      </c>
      <c r="J17" s="92">
        <f>AVERAGE(C17:E17)-AVERAGE(F17:H17)</f>
        <v>0.13200000000000001</v>
      </c>
      <c r="K17" s="11">
        <f>AVERAGE(F17:H17)</f>
        <v>0.10866666666666668</v>
      </c>
      <c r="S17" s="19"/>
    </row>
    <row r="18" spans="1:31" x14ac:dyDescent="0.35">
      <c r="A18" s="2" t="s">
        <v>33</v>
      </c>
      <c r="B18" s="2">
        <v>4</v>
      </c>
      <c r="C18" s="90">
        <v>0.23499999999999999</v>
      </c>
      <c r="D18" s="90">
        <v>0.23699999999999999</v>
      </c>
      <c r="E18" s="90">
        <v>0.23799999999999999</v>
      </c>
      <c r="F18" s="91">
        <v>0.107</v>
      </c>
      <c r="G18" s="91">
        <v>0.11</v>
      </c>
      <c r="H18" s="91">
        <v>0.109</v>
      </c>
      <c r="I18" s="30">
        <f>AVERAGE(C18:E18)</f>
        <v>0.23666666666666666</v>
      </c>
      <c r="J18" s="92">
        <f>AVERAGE(C18:E18)-AVERAGE(F18:H18)</f>
        <v>0.128</v>
      </c>
      <c r="K18" s="11">
        <f t="shared" ref="K18" si="4">AVERAGE(F18:H18)</f>
        <v>0.10866666666666668</v>
      </c>
      <c r="S18" s="19"/>
    </row>
    <row r="19" spans="1:31" x14ac:dyDescent="0.35">
      <c r="A19" s="2" t="s">
        <v>35</v>
      </c>
      <c r="B19" s="2">
        <v>4</v>
      </c>
      <c r="C19" s="90">
        <v>0.26100000000000001</v>
      </c>
      <c r="D19" s="90">
        <v>0.26500000000000001</v>
      </c>
      <c r="E19" s="90">
        <v>0.254</v>
      </c>
      <c r="F19" s="91">
        <v>0.107</v>
      </c>
      <c r="G19" s="91">
        <v>0.11</v>
      </c>
      <c r="H19" s="91">
        <v>0.109</v>
      </c>
      <c r="I19" s="30">
        <f>AVERAGE(C19:E19)</f>
        <v>0.26</v>
      </c>
      <c r="J19" s="92">
        <f>AVERAGE(C19:E19)-AVERAGE(F19:H19)</f>
        <v>0.15133333333333332</v>
      </c>
      <c r="K19" s="11">
        <f t="shared" ref="K19:K20" si="5">AVERAGE(F19:H19)</f>
        <v>0.10866666666666668</v>
      </c>
      <c r="S19" s="19"/>
    </row>
    <row r="20" spans="1:31" x14ac:dyDescent="0.35">
      <c r="A20" s="2" t="s">
        <v>36</v>
      </c>
      <c r="B20" s="2">
        <v>4</v>
      </c>
      <c r="C20" s="90">
        <v>0.26500000000000001</v>
      </c>
      <c r="D20" s="90">
        <v>0.25800000000000001</v>
      </c>
      <c r="E20" s="90">
        <v>0.25900000000000001</v>
      </c>
      <c r="F20" s="91">
        <v>0.107</v>
      </c>
      <c r="G20" s="91">
        <v>0.11</v>
      </c>
      <c r="H20" s="91">
        <v>0.109</v>
      </c>
      <c r="I20" s="30">
        <f>AVERAGE(C20:E20)</f>
        <v>0.26066666666666666</v>
      </c>
      <c r="J20" s="92">
        <f>AVERAGE(C20:E20)-AVERAGE(F20:H20)</f>
        <v>0.15199999999999997</v>
      </c>
      <c r="K20" s="11">
        <f t="shared" si="5"/>
        <v>0.10866666666666668</v>
      </c>
      <c r="S20" s="19"/>
    </row>
    <row r="21" spans="1:31" x14ac:dyDescent="0.35">
      <c r="S21" s="19"/>
    </row>
    <row r="22" spans="1:31" ht="15" thickBot="1" x14ac:dyDescent="0.4">
      <c r="B22" s="114" t="s">
        <v>39</v>
      </c>
      <c r="C22" s="114"/>
      <c r="D22" s="114"/>
      <c r="E22" s="114"/>
      <c r="F22" s="114"/>
      <c r="H22" s="33"/>
      <c r="I22" s="33"/>
      <c r="J22" s="33"/>
      <c r="N22" s="19"/>
    </row>
    <row r="23" spans="1:31" ht="87.5" thickBot="1" x14ac:dyDescent="0.4">
      <c r="A23" s="22" t="s">
        <v>26</v>
      </c>
      <c r="B23" s="25" t="s">
        <v>40</v>
      </c>
      <c r="C23" s="23" t="s">
        <v>41</v>
      </c>
      <c r="D23" s="24" t="s">
        <v>42</v>
      </c>
      <c r="E23" s="24" t="s">
        <v>43</v>
      </c>
      <c r="F23" s="34" t="s">
        <v>44</v>
      </c>
      <c r="G23" s="35" t="s">
        <v>45</v>
      </c>
      <c r="H23" s="36" t="s">
        <v>46</v>
      </c>
      <c r="I23" s="37" t="s">
        <v>47</v>
      </c>
      <c r="J23" s="34" t="s">
        <v>48</v>
      </c>
      <c r="K23" s="38" t="s">
        <v>49</v>
      </c>
      <c r="L23" s="38" t="s">
        <v>50</v>
      </c>
    </row>
    <row r="24" spans="1:31" x14ac:dyDescent="0.35">
      <c r="A24" s="13" t="s">
        <v>32</v>
      </c>
      <c r="B24" s="43">
        <f>(J17-$N$26)/$N$25</f>
        <v>840.50907281444904</v>
      </c>
      <c r="C24" s="2">
        <v>60</v>
      </c>
      <c r="D24" s="44">
        <f>(B24*B17)/2</f>
        <v>1681.0181456288981</v>
      </c>
      <c r="E24" s="45">
        <f>D24/1000</f>
        <v>1.6810181456288982</v>
      </c>
      <c r="F24" s="45">
        <f>(E24/1)/(C24/30)</f>
        <v>0.84050907281444909</v>
      </c>
      <c r="G24" s="2">
        <v>0.6</v>
      </c>
      <c r="H24" s="2">
        <v>1</v>
      </c>
      <c r="I24" s="45">
        <f>F24/1</f>
        <v>0.84050907281444909</v>
      </c>
      <c r="J24" s="46">
        <f>I24/(G24*H24)</f>
        <v>1.4008484546907485</v>
      </c>
      <c r="K24" s="124">
        <f>AVERAGE(J24:J25)</f>
        <v>1.3843558786692927</v>
      </c>
      <c r="L24" s="124">
        <f>AVERAGE(I24:I25)</f>
        <v>0.83061352720157555</v>
      </c>
      <c r="N24" s="19" t="s">
        <v>51</v>
      </c>
    </row>
    <row r="25" spans="1:31" ht="15" thickBot="1" x14ac:dyDescent="0.4">
      <c r="A25" s="13" t="s">
        <v>33</v>
      </c>
      <c r="B25" s="43">
        <f>(J18-$N$26)/$N$25</f>
        <v>820.71798158870195</v>
      </c>
      <c r="C25" s="2">
        <v>60</v>
      </c>
      <c r="D25" s="44">
        <f>(B25*B18)/2</f>
        <v>1641.4359631774039</v>
      </c>
      <c r="E25" s="45">
        <f t="shared" ref="E25:E27" si="6">D25/1000</f>
        <v>1.6414359631774038</v>
      </c>
      <c r="F25" s="45">
        <f t="shared" ref="F25:F27" si="7">(E25/1)/(C25/30)</f>
        <v>0.82071798158870191</v>
      </c>
      <c r="G25" s="2">
        <v>0.6</v>
      </c>
      <c r="H25" s="2">
        <v>1</v>
      </c>
      <c r="I25" s="45">
        <f t="shared" ref="I25:I27" si="8">F25/1</f>
        <v>0.82071798158870191</v>
      </c>
      <c r="J25" s="46">
        <f t="shared" ref="J25:J27" si="9">I25/(G25*H25)</f>
        <v>1.3678633026478366</v>
      </c>
      <c r="K25" s="125"/>
      <c r="L25" s="125"/>
      <c r="M25" t="s">
        <v>52</v>
      </c>
      <c r="N25" s="86">
        <f>SLOPE(F5:F11,A5:A11)</f>
        <v>2.0211113952100918E-4</v>
      </c>
    </row>
    <row r="26" spans="1:31" x14ac:dyDescent="0.35">
      <c r="A26" s="13" t="s">
        <v>35</v>
      </c>
      <c r="B26" s="43">
        <f>(J19-$N$26)/$N$25</f>
        <v>936.16601373889341</v>
      </c>
      <c r="C26" s="51">
        <v>60</v>
      </c>
      <c r="D26" s="44">
        <f>(B26*B19)/2</f>
        <v>1872.3320274777868</v>
      </c>
      <c r="E26" s="45">
        <f t="shared" si="6"/>
        <v>1.8723320274777868</v>
      </c>
      <c r="F26" s="45">
        <f t="shared" si="7"/>
        <v>0.93616601373889341</v>
      </c>
      <c r="G26" s="2">
        <v>0.6</v>
      </c>
      <c r="H26" s="52">
        <v>1</v>
      </c>
      <c r="I26" s="45">
        <f t="shared" si="8"/>
        <v>0.93616601373889341</v>
      </c>
      <c r="J26" s="46">
        <f t="shared" si="9"/>
        <v>1.5602766895648223</v>
      </c>
      <c r="K26" s="124">
        <f>AVERAGE(J26:J27)</f>
        <v>1.5630254522350651</v>
      </c>
      <c r="L26" s="124">
        <f>AVERAGE(I26:I27)</f>
        <v>0.93781527134103904</v>
      </c>
      <c r="M26" t="s">
        <v>53</v>
      </c>
      <c r="N26">
        <f>INTERCEPT(F5:F11,A5:A11)</f>
        <v>-3.7876246484275178E-2</v>
      </c>
    </row>
    <row r="27" spans="1:31" ht="15" thickBot="1" x14ac:dyDescent="0.4">
      <c r="A27" s="13" t="s">
        <v>36</v>
      </c>
      <c r="B27" s="43">
        <f>(J20-$N$26)/$N$25</f>
        <v>939.46452894318452</v>
      </c>
      <c r="C27" s="51">
        <v>60</v>
      </c>
      <c r="D27" s="44">
        <f>(B27*B20)/2</f>
        <v>1878.929057886369</v>
      </c>
      <c r="E27" s="45">
        <f t="shared" si="6"/>
        <v>1.8789290578863691</v>
      </c>
      <c r="F27" s="45">
        <f t="shared" si="7"/>
        <v>0.93946452894318455</v>
      </c>
      <c r="G27" s="2">
        <v>0.6</v>
      </c>
      <c r="H27" s="52">
        <v>1</v>
      </c>
      <c r="I27" s="45">
        <f t="shared" si="8"/>
        <v>0.93946452894318455</v>
      </c>
      <c r="J27" s="46">
        <f t="shared" si="9"/>
        <v>1.5657742149053075</v>
      </c>
      <c r="K27" s="126"/>
      <c r="L27" s="126"/>
    </row>
    <row r="29" spans="1:31" x14ac:dyDescent="0.35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</sheetData>
  <mergeCells count="14">
    <mergeCell ref="A1:AE1"/>
    <mergeCell ref="K26:K27"/>
    <mergeCell ref="L26:L27"/>
    <mergeCell ref="B22:F22"/>
    <mergeCell ref="K24:K25"/>
    <mergeCell ref="L24:L25"/>
    <mergeCell ref="D2:I2"/>
    <mergeCell ref="N2:O2"/>
    <mergeCell ref="P2:R2"/>
    <mergeCell ref="S2:U2"/>
    <mergeCell ref="X14:AC14"/>
    <mergeCell ref="C15:E15"/>
    <mergeCell ref="F15:H15"/>
    <mergeCell ref="I15:J1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B70D-50D3-4E98-9BD1-27A21D085D2D}">
  <dimension ref="A1:AE27"/>
  <sheetViews>
    <sheetView workbookViewId="0">
      <selection activeCell="A27" sqref="A27"/>
    </sheetView>
  </sheetViews>
  <sheetFormatPr defaultRowHeight="14.5" x14ac:dyDescent="0.35"/>
  <cols>
    <col min="1" max="1" width="13.54296875" customWidth="1"/>
  </cols>
  <sheetData>
    <row r="1" spans="1:31" s="33" customFormat="1" x14ac:dyDescent="0.35">
      <c r="A1" s="132" t="s">
        <v>57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</row>
    <row r="2" spans="1:31" ht="15" thickBot="1" x14ac:dyDescent="0.4">
      <c r="A2" t="s">
        <v>12</v>
      </c>
      <c r="D2" s="114" t="s">
        <v>3</v>
      </c>
      <c r="E2" s="114"/>
      <c r="F2" s="114"/>
      <c r="G2" s="114"/>
      <c r="H2" s="114"/>
      <c r="I2" s="114"/>
      <c r="N2" s="119" t="s">
        <v>2</v>
      </c>
      <c r="O2" s="120"/>
      <c r="P2" s="119"/>
      <c r="Q2" s="131"/>
      <c r="R2" s="120"/>
      <c r="S2" s="119"/>
      <c r="T2" s="131"/>
      <c r="U2" s="131"/>
      <c r="V2" s="1"/>
      <c r="W2" s="2"/>
      <c r="X2" s="2"/>
      <c r="Y2" s="2"/>
      <c r="Z2" s="2"/>
    </row>
    <row r="3" spans="1:31" ht="44" thickBot="1" x14ac:dyDescent="0.4">
      <c r="A3" s="9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4" t="s">
        <v>18</v>
      </c>
      <c r="G3" s="3" t="s">
        <v>19</v>
      </c>
      <c r="H3" s="94" t="s">
        <v>20</v>
      </c>
      <c r="I3" s="5"/>
      <c r="J3" s="6"/>
      <c r="N3" s="2"/>
      <c r="O3" s="7">
        <v>1</v>
      </c>
      <c r="P3" s="7">
        <v>2</v>
      </c>
      <c r="Q3" s="7">
        <v>3</v>
      </c>
      <c r="R3" s="7">
        <v>4</v>
      </c>
      <c r="S3" s="7">
        <v>5</v>
      </c>
      <c r="T3" s="7">
        <v>6</v>
      </c>
      <c r="U3" s="7">
        <v>7</v>
      </c>
      <c r="V3" s="7">
        <v>8</v>
      </c>
      <c r="W3" s="7">
        <v>9</v>
      </c>
      <c r="X3" s="7">
        <v>10</v>
      </c>
      <c r="Y3" s="7">
        <v>11</v>
      </c>
      <c r="Z3" s="7">
        <v>12</v>
      </c>
    </row>
    <row r="4" spans="1:31" x14ac:dyDescent="0.35">
      <c r="A4" s="8">
        <v>0</v>
      </c>
      <c r="B4" s="83">
        <v>7.6999999999999999E-2</v>
      </c>
      <c r="C4" s="83">
        <v>7.6999999999999999E-2</v>
      </c>
      <c r="D4" s="83">
        <v>7.6999999999999999E-2</v>
      </c>
      <c r="E4" s="9">
        <f>AVERAGE(B4:D4)</f>
        <v>7.6999999999999999E-2</v>
      </c>
      <c r="F4" s="9">
        <f>E4-$E$4</f>
        <v>0</v>
      </c>
      <c r="G4" s="9">
        <f>_xlfn.STDEV.S(B4:D4)</f>
        <v>0</v>
      </c>
      <c r="H4" s="10">
        <f>SQRT(G4)</f>
        <v>0</v>
      </c>
      <c r="I4" s="11"/>
      <c r="N4" s="12" t="s">
        <v>4</v>
      </c>
      <c r="O4" s="87">
        <v>7.6999999999999999E-2</v>
      </c>
      <c r="P4" s="87">
        <v>7.6999999999999999E-2</v>
      </c>
      <c r="Q4" s="87">
        <v>7.6999999999999999E-2</v>
      </c>
      <c r="R4" s="95">
        <v>0.27700000000000002</v>
      </c>
      <c r="S4" s="95">
        <v>0.252</v>
      </c>
      <c r="T4" s="95">
        <v>0.246</v>
      </c>
      <c r="U4" s="95">
        <v>0.25800000000000001</v>
      </c>
      <c r="V4" s="95">
        <v>0.26300000000000001</v>
      </c>
      <c r="W4" s="95">
        <v>0.26700000000000002</v>
      </c>
      <c r="X4" s="88"/>
      <c r="Y4" s="88"/>
      <c r="Z4" s="88"/>
    </row>
    <row r="5" spans="1:31" x14ac:dyDescent="0.35">
      <c r="A5" s="13">
        <v>300</v>
      </c>
      <c r="B5" s="84">
        <v>0.112</v>
      </c>
      <c r="C5" s="84">
        <v>0.11600000000000001</v>
      </c>
      <c r="D5" s="84">
        <v>0.114</v>
      </c>
      <c r="E5" s="14">
        <f t="shared" ref="E5:E10" si="0">AVERAGE(B5:D5)</f>
        <v>0.114</v>
      </c>
      <c r="F5" s="14">
        <f t="shared" ref="F5:F11" si="1">E5-$E$4</f>
        <v>3.7000000000000005E-2</v>
      </c>
      <c r="G5" s="14">
        <f t="shared" ref="G5:G11" si="2">_xlfn.STDEV.S(B5:D5)</f>
        <v>2.0000000000000018E-3</v>
      </c>
      <c r="H5" s="15">
        <f t="shared" ref="H5:H11" si="3">SQRT(G5)</f>
        <v>4.4721359549995815E-2</v>
      </c>
      <c r="I5" s="11"/>
      <c r="J5" s="11"/>
      <c r="N5" s="12" t="s">
        <v>5</v>
      </c>
      <c r="O5" s="89">
        <v>0.112</v>
      </c>
      <c r="P5" s="89">
        <v>0.11600000000000001</v>
      </c>
      <c r="Q5" s="89">
        <v>0.114</v>
      </c>
      <c r="R5" s="2">
        <v>0.23699999999999999</v>
      </c>
      <c r="S5" s="2">
        <v>0.249</v>
      </c>
      <c r="T5" s="2">
        <v>0.23599999999999999</v>
      </c>
      <c r="U5" s="2">
        <v>0.23499999999999999</v>
      </c>
      <c r="V5" s="2">
        <v>0.23699999999999999</v>
      </c>
      <c r="W5" s="2">
        <v>0.23799999999999999</v>
      </c>
      <c r="X5" s="2"/>
      <c r="Y5" s="2"/>
      <c r="Z5" s="2"/>
    </row>
    <row r="6" spans="1:31" x14ac:dyDescent="0.35">
      <c r="A6" s="13">
        <v>600</v>
      </c>
      <c r="B6" s="84">
        <v>0.158</v>
      </c>
      <c r="C6" s="84">
        <v>0.158</v>
      </c>
      <c r="D6" s="84">
        <v>0.157</v>
      </c>
      <c r="E6" s="14">
        <f t="shared" si="0"/>
        <v>0.15766666666666665</v>
      </c>
      <c r="F6" s="14">
        <f t="shared" si="1"/>
        <v>8.066666666666665E-2</v>
      </c>
      <c r="G6" s="14">
        <f t="shared" si="2"/>
        <v>5.7735026918962634E-4</v>
      </c>
      <c r="H6" s="15">
        <f t="shared" si="3"/>
        <v>2.4028114141347555E-2</v>
      </c>
      <c r="I6" s="11"/>
      <c r="J6" s="11"/>
      <c r="N6" s="12" t="s">
        <v>6</v>
      </c>
      <c r="O6" s="89">
        <v>0.158</v>
      </c>
      <c r="P6" s="89">
        <v>0.158</v>
      </c>
      <c r="Q6" s="89">
        <v>0.157</v>
      </c>
      <c r="R6" s="96">
        <v>0.26100000000000001</v>
      </c>
      <c r="S6" s="96">
        <v>0.26100000000000001</v>
      </c>
      <c r="T6" s="96">
        <v>0.26100000000000001</v>
      </c>
      <c r="U6" s="96">
        <v>0.26100000000000001</v>
      </c>
      <c r="V6" s="96">
        <v>0.25700000000000001</v>
      </c>
      <c r="W6" s="96">
        <v>0.25900000000000001</v>
      </c>
      <c r="X6" s="2"/>
      <c r="Y6" s="2"/>
      <c r="Z6" s="2"/>
    </row>
    <row r="7" spans="1:31" x14ac:dyDescent="0.35">
      <c r="A7" s="13">
        <v>1200</v>
      </c>
      <c r="B7" s="84">
        <v>0.28100000000000003</v>
      </c>
      <c r="C7" s="84">
        <v>0.28199999999999997</v>
      </c>
      <c r="D7" s="84">
        <v>0.28899999999999998</v>
      </c>
      <c r="E7" s="14">
        <f t="shared" si="0"/>
        <v>0.28399999999999997</v>
      </c>
      <c r="F7" s="14">
        <f t="shared" si="1"/>
        <v>0.20699999999999996</v>
      </c>
      <c r="G7" s="14">
        <f t="shared" si="2"/>
        <v>4.3588989435406587E-3</v>
      </c>
      <c r="H7" s="15">
        <f t="shared" si="3"/>
        <v>6.6021958040796233E-2</v>
      </c>
      <c r="I7" s="11"/>
      <c r="J7" s="11"/>
      <c r="N7" s="12" t="s">
        <v>7</v>
      </c>
      <c r="O7" s="89">
        <v>0.28100000000000003</v>
      </c>
      <c r="P7" s="89">
        <v>0.28199999999999997</v>
      </c>
      <c r="Q7" s="89">
        <v>0.28899999999999998</v>
      </c>
      <c r="R7" s="2">
        <v>0.24</v>
      </c>
      <c r="S7" s="2">
        <v>0.22600000000000001</v>
      </c>
      <c r="T7" s="2">
        <v>0.223</v>
      </c>
      <c r="U7" s="2">
        <v>0.22900000000000001</v>
      </c>
      <c r="V7" s="2">
        <v>0.222</v>
      </c>
      <c r="W7" s="2">
        <v>0.223</v>
      </c>
      <c r="X7" s="2"/>
      <c r="Y7" s="2"/>
      <c r="Z7" s="2"/>
    </row>
    <row r="8" spans="1:31" x14ac:dyDescent="0.35">
      <c r="A8" s="13">
        <v>2000</v>
      </c>
      <c r="B8" s="84">
        <v>0.43</v>
      </c>
      <c r="C8" s="84">
        <v>0.432</v>
      </c>
      <c r="D8" s="84">
        <v>0.442</v>
      </c>
      <c r="E8" s="14">
        <f t="shared" si="0"/>
        <v>0.4346666666666667</v>
      </c>
      <c r="F8" s="14">
        <f t="shared" si="1"/>
        <v>0.35766666666666669</v>
      </c>
      <c r="G8" s="14">
        <f t="shared" si="2"/>
        <v>6.4291005073286427E-3</v>
      </c>
      <c r="H8" s="15">
        <f t="shared" si="3"/>
        <v>8.0181671891577835E-2</v>
      </c>
      <c r="I8" s="11"/>
      <c r="J8" s="11"/>
      <c r="N8" s="12" t="s">
        <v>8</v>
      </c>
      <c r="O8" s="89">
        <v>0.43</v>
      </c>
      <c r="P8" s="89">
        <v>0.432</v>
      </c>
      <c r="Q8" s="89">
        <v>0.442</v>
      </c>
      <c r="R8" s="96">
        <v>0.26800000000000002</v>
      </c>
      <c r="S8" s="96">
        <v>0.26900000000000002</v>
      </c>
      <c r="T8" s="96">
        <v>0.26700000000000002</v>
      </c>
      <c r="U8" s="96">
        <v>0.27500000000000002</v>
      </c>
      <c r="V8" s="96">
        <v>0.27300000000000002</v>
      </c>
      <c r="W8" s="96">
        <v>0.26700000000000002</v>
      </c>
      <c r="X8" s="2"/>
      <c r="Y8" s="2"/>
      <c r="Z8" s="2"/>
    </row>
    <row r="9" spans="1:31" x14ac:dyDescent="0.35">
      <c r="A9" s="13">
        <v>2500</v>
      </c>
      <c r="B9" s="84">
        <v>0.52500000000000002</v>
      </c>
      <c r="C9" s="84">
        <v>0.54300000000000004</v>
      </c>
      <c r="D9" s="84">
        <v>0.52800000000000002</v>
      </c>
      <c r="E9" s="14">
        <f t="shared" si="0"/>
        <v>0.53200000000000003</v>
      </c>
      <c r="F9" s="14">
        <f t="shared" si="1"/>
        <v>0.45500000000000002</v>
      </c>
      <c r="G9" s="14">
        <f t="shared" si="2"/>
        <v>9.6436507609929632E-3</v>
      </c>
      <c r="H9" s="15">
        <f t="shared" si="3"/>
        <v>9.8202091428813074E-2</v>
      </c>
      <c r="I9" s="11"/>
      <c r="J9" s="11"/>
      <c r="N9" s="12" t="s">
        <v>9</v>
      </c>
      <c r="O9" s="89">
        <v>0.52500000000000002</v>
      </c>
      <c r="P9" s="89">
        <v>0.54300000000000004</v>
      </c>
      <c r="Q9" s="89">
        <v>0.52800000000000002</v>
      </c>
      <c r="R9" s="2">
        <v>0.26100000000000001</v>
      </c>
      <c r="S9" s="2">
        <v>0.26500000000000001</v>
      </c>
      <c r="T9" s="2">
        <v>0.254</v>
      </c>
      <c r="U9" s="2">
        <v>0.26500000000000001</v>
      </c>
      <c r="V9" s="2">
        <v>0.25800000000000001</v>
      </c>
      <c r="W9" s="2">
        <v>0.25900000000000001</v>
      </c>
      <c r="X9" s="2"/>
      <c r="Y9" s="2"/>
      <c r="Z9" s="2"/>
    </row>
    <row r="10" spans="1:31" x14ac:dyDescent="0.35">
      <c r="A10" s="13">
        <v>3200</v>
      </c>
      <c r="B10" s="84">
        <v>0.66300000000000003</v>
      </c>
      <c r="C10" s="84">
        <v>0.67</v>
      </c>
      <c r="D10" s="84">
        <v>0.67200000000000004</v>
      </c>
      <c r="E10" s="14">
        <f t="shared" si="0"/>
        <v>0.66833333333333345</v>
      </c>
      <c r="F10" s="14">
        <f t="shared" si="1"/>
        <v>0.59133333333333349</v>
      </c>
      <c r="G10" s="14">
        <f t="shared" si="2"/>
        <v>4.7258156262526127E-3</v>
      </c>
      <c r="H10" s="15">
        <f t="shared" si="3"/>
        <v>6.8744567976332591E-2</v>
      </c>
      <c r="I10" s="11"/>
      <c r="J10" s="11"/>
      <c r="N10" s="12" t="s">
        <v>10</v>
      </c>
      <c r="O10" s="89">
        <v>0.66300000000000003</v>
      </c>
      <c r="P10" s="89">
        <v>0.67</v>
      </c>
      <c r="Q10" s="89">
        <v>0.67200000000000004</v>
      </c>
      <c r="R10" s="91">
        <v>0.107</v>
      </c>
      <c r="S10" s="91">
        <v>0.11</v>
      </c>
      <c r="T10" s="91">
        <v>0.109</v>
      </c>
      <c r="U10" s="2"/>
      <c r="V10" s="2"/>
      <c r="W10" s="2"/>
      <c r="X10" s="2"/>
      <c r="Y10" s="2"/>
      <c r="Z10" s="2"/>
    </row>
    <row r="11" spans="1:31" ht="15" thickBot="1" x14ac:dyDescent="0.4">
      <c r="A11" s="16">
        <v>4000</v>
      </c>
      <c r="B11" s="84">
        <v>0.80800000000000005</v>
      </c>
      <c r="C11" s="84">
        <v>0.90100000000000002</v>
      </c>
      <c r="D11" s="84">
        <v>0.90800000000000003</v>
      </c>
      <c r="E11" s="17">
        <f>AVERAGE(B11:D11)</f>
        <v>0.87233333333333329</v>
      </c>
      <c r="F11" s="17">
        <f t="shared" si="1"/>
        <v>0.79533333333333334</v>
      </c>
      <c r="G11" s="17">
        <f t="shared" si="2"/>
        <v>5.5824128594482617E-2</v>
      </c>
      <c r="H11" s="18">
        <f t="shared" si="3"/>
        <v>0.23627130294321105</v>
      </c>
      <c r="I11" s="11"/>
      <c r="J11" s="11"/>
      <c r="N11" s="12" t="s">
        <v>11</v>
      </c>
      <c r="O11" s="89">
        <v>0.80800000000000005</v>
      </c>
      <c r="P11" s="89">
        <v>0.90100000000000002</v>
      </c>
      <c r="Q11" s="89">
        <v>0.90800000000000003</v>
      </c>
      <c r="R11" s="2"/>
      <c r="S11" s="2"/>
      <c r="T11" s="2"/>
      <c r="U11" s="2"/>
      <c r="V11" s="2"/>
      <c r="W11" s="2"/>
      <c r="X11" s="2"/>
      <c r="Y11" s="2"/>
      <c r="Z11" s="2"/>
    </row>
    <row r="13" spans="1:31" x14ac:dyDescent="0.35">
      <c r="S13" s="19"/>
    </row>
    <row r="14" spans="1:31" ht="15" thickBot="1" x14ac:dyDescent="0.4">
      <c r="X14" s="114"/>
      <c r="Y14" s="114"/>
      <c r="Z14" s="114"/>
      <c r="AA14" s="114"/>
      <c r="AB14" s="114"/>
      <c r="AC14" s="114"/>
    </row>
    <row r="15" spans="1:31" ht="15" thickBot="1" x14ac:dyDescent="0.4">
      <c r="A15" s="20" t="s">
        <v>22</v>
      </c>
      <c r="B15" s="21"/>
      <c r="C15" s="121" t="s">
        <v>23</v>
      </c>
      <c r="D15" s="121"/>
      <c r="E15" s="121"/>
      <c r="F15" s="121" t="s">
        <v>24</v>
      </c>
      <c r="G15" s="121"/>
      <c r="H15" s="121"/>
      <c r="I15" s="122" t="s">
        <v>25</v>
      </c>
      <c r="J15" s="123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31" ht="43.5" x14ac:dyDescent="0.35">
      <c r="A16" s="22" t="s">
        <v>26</v>
      </c>
      <c r="B16" s="23" t="s">
        <v>55</v>
      </c>
      <c r="C16" s="24" t="s">
        <v>14</v>
      </c>
      <c r="D16" s="24" t="s">
        <v>15</v>
      </c>
      <c r="E16" s="24" t="s">
        <v>28</v>
      </c>
      <c r="F16" s="24" t="s">
        <v>14</v>
      </c>
      <c r="G16" s="24" t="s">
        <v>15</v>
      </c>
      <c r="H16" s="24" t="s">
        <v>28</v>
      </c>
      <c r="I16" s="25" t="s">
        <v>29</v>
      </c>
      <c r="J16" s="85" t="s">
        <v>30</v>
      </c>
      <c r="K16" s="26" t="s">
        <v>56</v>
      </c>
      <c r="L16" s="27"/>
      <c r="P16" s="5"/>
      <c r="S16" s="19"/>
    </row>
    <row r="17" spans="1:19" x14ac:dyDescent="0.35">
      <c r="A17" s="2" t="s">
        <v>32</v>
      </c>
      <c r="B17" s="2">
        <v>4</v>
      </c>
      <c r="C17" s="95">
        <v>0.27700000000000002</v>
      </c>
      <c r="D17" s="95">
        <v>0.252</v>
      </c>
      <c r="E17" s="95">
        <v>0.246</v>
      </c>
      <c r="F17" s="91">
        <v>0.107</v>
      </c>
      <c r="G17" s="91">
        <v>0.11</v>
      </c>
      <c r="H17" s="91">
        <v>0.109</v>
      </c>
      <c r="I17" s="30">
        <f>AVERAGE(C17:E17)</f>
        <v>0.25833333333333336</v>
      </c>
      <c r="J17" s="92">
        <f>AVERAGE(C17:E17)-AVERAGE(F17:H17)</f>
        <v>0.14966666666666667</v>
      </c>
      <c r="K17" s="11">
        <f>AVERAGE(F17:H17)</f>
        <v>0.10866666666666668</v>
      </c>
      <c r="S17" s="19"/>
    </row>
    <row r="18" spans="1:19" x14ac:dyDescent="0.35">
      <c r="A18" s="2" t="s">
        <v>33</v>
      </c>
      <c r="B18" s="2">
        <v>4</v>
      </c>
      <c r="C18" s="95">
        <v>0.25800000000000001</v>
      </c>
      <c r="D18" s="95">
        <v>0.26300000000000001</v>
      </c>
      <c r="E18" s="95">
        <v>0.26700000000000002</v>
      </c>
      <c r="F18" s="91">
        <v>0.107</v>
      </c>
      <c r="G18" s="91">
        <v>0.11</v>
      </c>
      <c r="H18" s="91">
        <v>0.109</v>
      </c>
      <c r="I18" s="30">
        <f>AVERAGE(C18:E18)</f>
        <v>0.26266666666666666</v>
      </c>
      <c r="J18" s="92">
        <f>AVERAGE(C18:E18)-AVERAGE(F18:H18)</f>
        <v>0.15399999999999997</v>
      </c>
      <c r="K18" s="11">
        <f t="shared" ref="K18" si="4">AVERAGE(F18:H18)</f>
        <v>0.10866666666666668</v>
      </c>
      <c r="S18" s="19"/>
    </row>
    <row r="19" spans="1:19" x14ac:dyDescent="0.35">
      <c r="A19" s="2" t="s">
        <v>35</v>
      </c>
      <c r="B19" s="2">
        <v>4</v>
      </c>
      <c r="C19" s="96">
        <v>0.26800000000000002</v>
      </c>
      <c r="D19" s="96">
        <v>0.26900000000000002</v>
      </c>
      <c r="E19" s="96">
        <v>0.26700000000000002</v>
      </c>
      <c r="F19" s="91">
        <v>0.107</v>
      </c>
      <c r="G19" s="91">
        <v>0.11</v>
      </c>
      <c r="H19" s="91">
        <v>0.109</v>
      </c>
      <c r="I19" s="30">
        <f>AVERAGE(C19:E19)</f>
        <v>0.26800000000000002</v>
      </c>
      <c r="J19" s="92">
        <f>AVERAGE(C19:E19)-AVERAGE(F19:H19)</f>
        <v>0.15933333333333333</v>
      </c>
      <c r="K19" s="11">
        <f t="shared" ref="K19:K20" si="5">AVERAGE(F19:H19)</f>
        <v>0.10866666666666668</v>
      </c>
      <c r="S19" s="19"/>
    </row>
    <row r="20" spans="1:19" x14ac:dyDescent="0.35">
      <c r="A20" s="2" t="s">
        <v>36</v>
      </c>
      <c r="B20" s="2">
        <v>4</v>
      </c>
      <c r="C20" s="96">
        <v>0.27500000000000002</v>
      </c>
      <c r="D20" s="96">
        <v>0.27300000000000002</v>
      </c>
      <c r="E20" s="96">
        <v>0.26700000000000002</v>
      </c>
      <c r="F20" s="91">
        <v>0.107</v>
      </c>
      <c r="G20" s="91">
        <v>0.11</v>
      </c>
      <c r="H20" s="91">
        <v>0.109</v>
      </c>
      <c r="I20" s="30">
        <f>AVERAGE(C20:E20)</f>
        <v>0.27166666666666667</v>
      </c>
      <c r="J20" s="92">
        <f>AVERAGE(C20:E20)-AVERAGE(F20:H20)</f>
        <v>0.16299999999999998</v>
      </c>
      <c r="K20" s="11">
        <f t="shared" si="5"/>
        <v>0.10866666666666668</v>
      </c>
      <c r="S20" s="19"/>
    </row>
    <row r="21" spans="1:19" x14ac:dyDescent="0.35">
      <c r="S21" s="19"/>
    </row>
    <row r="22" spans="1:19" ht="15" thickBot="1" x14ac:dyDescent="0.4">
      <c r="B22" s="114" t="s">
        <v>39</v>
      </c>
      <c r="C22" s="114"/>
      <c r="D22" s="114"/>
      <c r="E22" s="114"/>
      <c r="F22" s="114"/>
      <c r="H22" s="33"/>
      <c r="I22" s="33"/>
      <c r="J22" s="33"/>
      <c r="N22" s="19"/>
    </row>
    <row r="23" spans="1:19" ht="87.5" thickBot="1" x14ac:dyDescent="0.4">
      <c r="A23" s="22" t="s">
        <v>26</v>
      </c>
      <c r="B23" s="25" t="s">
        <v>40</v>
      </c>
      <c r="C23" s="23" t="s">
        <v>41</v>
      </c>
      <c r="D23" s="24" t="s">
        <v>42</v>
      </c>
      <c r="E23" s="24" t="s">
        <v>43</v>
      </c>
      <c r="F23" s="34" t="s">
        <v>44</v>
      </c>
      <c r="G23" s="35" t="s">
        <v>45</v>
      </c>
      <c r="H23" s="36" t="s">
        <v>46</v>
      </c>
      <c r="I23" s="37" t="s">
        <v>47</v>
      </c>
      <c r="J23" s="34" t="s">
        <v>48</v>
      </c>
      <c r="K23" s="38" t="s">
        <v>49</v>
      </c>
      <c r="L23" s="38" t="s">
        <v>50</v>
      </c>
    </row>
    <row r="24" spans="1:19" x14ac:dyDescent="0.35">
      <c r="A24" s="13" t="s">
        <v>32</v>
      </c>
      <c r="B24" s="43">
        <f>(J17-$N$26)/$N$25</f>
        <v>927.91972572816553</v>
      </c>
      <c r="C24" s="2">
        <v>60</v>
      </c>
      <c r="D24" s="44">
        <f>(B24*B17)/2</f>
        <v>1855.8394514563311</v>
      </c>
      <c r="E24" s="45">
        <f>D24/1000</f>
        <v>1.855839451456331</v>
      </c>
      <c r="F24" s="45">
        <f>(E24/1)/(C24/30)</f>
        <v>0.9279197257281655</v>
      </c>
      <c r="G24" s="2">
        <v>0.6</v>
      </c>
      <c r="H24" s="2">
        <v>1</v>
      </c>
      <c r="I24" s="45">
        <f>F24/1</f>
        <v>0.9279197257281655</v>
      </c>
      <c r="J24" s="46">
        <f>I24/(G24*H24)</f>
        <v>1.5465328762136092</v>
      </c>
      <c r="K24" s="124">
        <f>AVERAGE(J24:J25)</f>
        <v>1.5643998335701865</v>
      </c>
      <c r="L24" s="124">
        <f>AVERAGE(I24:I25)</f>
        <v>0.93863990014211185</v>
      </c>
      <c r="N24" s="19" t="s">
        <v>51</v>
      </c>
    </row>
    <row r="25" spans="1:19" ht="15" thickBot="1" x14ac:dyDescent="0.4">
      <c r="A25" s="13" t="s">
        <v>33</v>
      </c>
      <c r="B25" s="43">
        <f>(J18-$N$26)/$N$25</f>
        <v>949.36007455605818</v>
      </c>
      <c r="C25" s="2">
        <v>60</v>
      </c>
      <c r="D25" s="44">
        <f>(B25*B18)/2</f>
        <v>1898.7201491121164</v>
      </c>
      <c r="E25" s="45">
        <f t="shared" ref="E25:E27" si="6">D25/1000</f>
        <v>1.8987201491121164</v>
      </c>
      <c r="F25" s="45">
        <f t="shared" ref="F25:F27" si="7">(E25/1)/(C25/30)</f>
        <v>0.9493600745560582</v>
      </c>
      <c r="G25" s="2">
        <v>0.6</v>
      </c>
      <c r="H25" s="2">
        <v>1</v>
      </c>
      <c r="I25" s="45">
        <f t="shared" ref="I25:I27" si="8">F25/1</f>
        <v>0.9493600745560582</v>
      </c>
      <c r="J25" s="46">
        <f t="shared" ref="J25:J27" si="9">I25/(G25*H25)</f>
        <v>1.5822667909267638</v>
      </c>
      <c r="K25" s="125"/>
      <c r="L25" s="125"/>
      <c r="M25" t="s">
        <v>52</v>
      </c>
      <c r="N25">
        <f>SLOPE(F5:F11,A5:A11)</f>
        <v>2.0211113952100918E-4</v>
      </c>
    </row>
    <row r="26" spans="1:19" x14ac:dyDescent="0.35">
      <c r="A26" s="13" t="s">
        <v>35</v>
      </c>
      <c r="B26" s="43">
        <f>(J19-$N$26)/$N$25</f>
        <v>975.74819619038772</v>
      </c>
      <c r="C26" s="51">
        <v>60</v>
      </c>
      <c r="D26" s="44">
        <f>(B26*B19)/2</f>
        <v>1951.4963923807754</v>
      </c>
      <c r="E26" s="45">
        <f t="shared" si="6"/>
        <v>1.9514963923807753</v>
      </c>
      <c r="F26" s="45">
        <f t="shared" si="7"/>
        <v>0.97574819619038766</v>
      </c>
      <c r="G26" s="2">
        <v>0.6</v>
      </c>
      <c r="H26" s="52">
        <v>1</v>
      </c>
      <c r="I26" s="45">
        <f t="shared" si="8"/>
        <v>0.97574819619038766</v>
      </c>
      <c r="J26" s="46">
        <f t="shared" si="9"/>
        <v>1.6262469936506461</v>
      </c>
      <c r="K26" s="124">
        <f>AVERAGE(J26:J27)</f>
        <v>1.6413651883369806</v>
      </c>
      <c r="L26" s="124">
        <f>AVERAGE(I26:I27)</f>
        <v>0.98481911300218838</v>
      </c>
      <c r="M26" t="s">
        <v>53</v>
      </c>
      <c r="N26">
        <f>INTERCEPT(F5:F11,A5:A11)</f>
        <v>-3.7876246484275178E-2</v>
      </c>
    </row>
    <row r="27" spans="1:19" ht="15" thickBot="1" x14ac:dyDescent="0.4">
      <c r="A27" s="13" t="s">
        <v>36</v>
      </c>
      <c r="B27" s="43">
        <f>(J20-$N$26)/$N$25</f>
        <v>993.89002981398926</v>
      </c>
      <c r="C27" s="51">
        <v>60</v>
      </c>
      <c r="D27" s="44">
        <f>(B27*B20)/2</f>
        <v>1987.7800596279785</v>
      </c>
      <c r="E27" s="45">
        <f t="shared" si="6"/>
        <v>1.9877800596279784</v>
      </c>
      <c r="F27" s="45">
        <f t="shared" si="7"/>
        <v>0.99389002981398922</v>
      </c>
      <c r="G27" s="2">
        <v>0.6</v>
      </c>
      <c r="H27" s="52">
        <v>1</v>
      </c>
      <c r="I27" s="45">
        <f t="shared" si="8"/>
        <v>0.99389002981398922</v>
      </c>
      <c r="J27" s="46">
        <f t="shared" si="9"/>
        <v>1.6564833830233154</v>
      </c>
      <c r="K27" s="126"/>
      <c r="L27" s="126"/>
    </row>
  </sheetData>
  <mergeCells count="14">
    <mergeCell ref="A1:AE1"/>
    <mergeCell ref="K26:K27"/>
    <mergeCell ref="L26:L27"/>
    <mergeCell ref="B22:F22"/>
    <mergeCell ref="K24:K25"/>
    <mergeCell ref="L24:L25"/>
    <mergeCell ref="D2:I2"/>
    <mergeCell ref="N2:O2"/>
    <mergeCell ref="P2:R2"/>
    <mergeCell ref="S2:U2"/>
    <mergeCell ref="X14:AC14"/>
    <mergeCell ref="C15:E15"/>
    <mergeCell ref="F15:H15"/>
    <mergeCell ref="I15:J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176CC-52BC-42A4-8873-489345E8CEE0}">
  <dimension ref="A1:AE27"/>
  <sheetViews>
    <sheetView workbookViewId="0">
      <selection activeCell="A27" sqref="A27"/>
    </sheetView>
  </sheetViews>
  <sheetFormatPr defaultRowHeight="14.5" x14ac:dyDescent="0.35"/>
  <sheetData>
    <row r="1" spans="1:31" x14ac:dyDescent="0.35">
      <c r="A1" s="130" t="s">
        <v>58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</row>
    <row r="2" spans="1:31" ht="15" thickBot="1" x14ac:dyDescent="0.4">
      <c r="A2" t="s">
        <v>12</v>
      </c>
      <c r="D2" s="114" t="s">
        <v>3</v>
      </c>
      <c r="E2" s="114"/>
      <c r="F2" s="114"/>
      <c r="G2" s="114"/>
      <c r="H2" s="114"/>
      <c r="I2" s="114"/>
      <c r="N2" s="119" t="s">
        <v>2</v>
      </c>
      <c r="O2" s="120"/>
      <c r="P2" s="119"/>
      <c r="Q2" s="131"/>
      <c r="R2" s="120"/>
      <c r="S2" s="119"/>
      <c r="T2" s="131"/>
      <c r="U2" s="131"/>
      <c r="V2" s="1"/>
      <c r="W2" s="2"/>
      <c r="X2" s="2"/>
      <c r="Y2" s="2"/>
      <c r="Z2" s="2"/>
    </row>
    <row r="3" spans="1:31" ht="73" thickBot="1" x14ac:dyDescent="0.4">
      <c r="A3" s="59" t="s">
        <v>13</v>
      </c>
      <c r="B3" s="24" t="s">
        <v>14</v>
      </c>
      <c r="C3" s="24" t="s">
        <v>15</v>
      </c>
      <c r="D3" s="24" t="s">
        <v>16</v>
      </c>
      <c r="E3" s="24" t="s">
        <v>17</v>
      </c>
      <c r="F3" s="25" t="s">
        <v>18</v>
      </c>
      <c r="G3" s="24" t="s">
        <v>19</v>
      </c>
      <c r="H3" s="60" t="s">
        <v>20</v>
      </c>
      <c r="I3" s="5"/>
      <c r="J3" s="6"/>
      <c r="N3" s="2"/>
      <c r="O3" s="7">
        <v>1</v>
      </c>
      <c r="P3" s="7">
        <v>2</v>
      </c>
      <c r="Q3" s="7">
        <v>3</v>
      </c>
      <c r="R3" s="7">
        <v>4</v>
      </c>
      <c r="S3" s="7">
        <v>5</v>
      </c>
      <c r="T3" s="7">
        <v>6</v>
      </c>
      <c r="U3" s="7">
        <v>7</v>
      </c>
      <c r="V3" s="7">
        <v>8</v>
      </c>
      <c r="W3" s="7">
        <v>9</v>
      </c>
      <c r="X3" s="7">
        <v>10</v>
      </c>
      <c r="Y3" s="7">
        <v>11</v>
      </c>
      <c r="Z3" s="7">
        <v>12</v>
      </c>
    </row>
    <row r="4" spans="1:31" x14ac:dyDescent="0.35">
      <c r="A4" s="8">
        <v>0</v>
      </c>
      <c r="B4" s="83">
        <v>7.9000000000000001E-2</v>
      </c>
      <c r="C4" s="83">
        <v>7.8E-2</v>
      </c>
      <c r="D4" s="83">
        <v>7.6999999999999999E-2</v>
      </c>
      <c r="E4" s="9">
        <f>AVERAGE(B4:D4)</f>
        <v>7.8E-2</v>
      </c>
      <c r="F4" s="9">
        <f>E4-$E$4</f>
        <v>0</v>
      </c>
      <c r="G4" s="9">
        <f>_xlfn.STDEV.S(B4:D4)</f>
        <v>1.0000000000000009E-3</v>
      </c>
      <c r="H4" s="10">
        <f>SQRT(G4)</f>
        <v>3.1622776601683805E-2</v>
      </c>
      <c r="I4" s="11"/>
      <c r="N4" s="12" t="s">
        <v>4</v>
      </c>
      <c r="O4" s="87">
        <v>7.9000000000000001E-2</v>
      </c>
      <c r="P4" s="87">
        <v>7.8E-2</v>
      </c>
      <c r="Q4" s="87">
        <v>7.6999999999999999E-2</v>
      </c>
      <c r="R4" s="88">
        <v>0.248</v>
      </c>
      <c r="S4" s="88">
        <v>0.245</v>
      </c>
      <c r="T4" s="88">
        <v>0.23799999999999999</v>
      </c>
      <c r="U4" s="88">
        <v>0.25</v>
      </c>
      <c r="V4" s="88">
        <v>0.252</v>
      </c>
      <c r="W4" s="88">
        <v>0.25600000000000001</v>
      </c>
      <c r="X4" s="88"/>
      <c r="Y4" s="88"/>
      <c r="Z4" s="88"/>
    </row>
    <row r="5" spans="1:31" x14ac:dyDescent="0.35">
      <c r="A5" s="13">
        <v>300</v>
      </c>
      <c r="B5" s="84">
        <v>0.11799999999999999</v>
      </c>
      <c r="C5" s="84">
        <v>0.11600000000000001</v>
      </c>
      <c r="D5" s="84">
        <v>0.11799999999999999</v>
      </c>
      <c r="E5" s="14">
        <f t="shared" ref="E5:E10" si="0">AVERAGE(B5:D5)</f>
        <v>0.11733333333333333</v>
      </c>
      <c r="F5" s="14">
        <f t="shared" ref="F5:F11" si="1">E5-$E$4</f>
        <v>3.9333333333333331E-2</v>
      </c>
      <c r="G5" s="14">
        <f t="shared" ref="G5:G11" si="2">_xlfn.STDEV.S(B5:D5)</f>
        <v>1.1547005383792447E-3</v>
      </c>
      <c r="H5" s="15">
        <f t="shared" ref="H5:H11" si="3">SQRT(G5)</f>
        <v>3.398088489694235E-2</v>
      </c>
      <c r="I5" s="11"/>
      <c r="J5" s="11"/>
      <c r="N5" s="12" t="s">
        <v>5</v>
      </c>
      <c r="O5" s="89">
        <v>0.11799999999999999</v>
      </c>
      <c r="P5" s="89">
        <v>0.11600000000000001</v>
      </c>
      <c r="Q5" s="89">
        <v>0.11799999999999999</v>
      </c>
      <c r="R5" s="90">
        <v>0.221</v>
      </c>
      <c r="S5" s="90">
        <v>0.24199999999999999</v>
      </c>
      <c r="T5" s="90">
        <v>0.25</v>
      </c>
      <c r="U5" s="90">
        <v>0.23400000000000001</v>
      </c>
      <c r="V5" s="90">
        <v>0.23599999999999999</v>
      </c>
      <c r="W5" s="90">
        <v>0.23200000000000001</v>
      </c>
      <c r="X5" s="2"/>
      <c r="Y5" s="2"/>
      <c r="Z5" s="2"/>
    </row>
    <row r="6" spans="1:31" x14ac:dyDescent="0.35">
      <c r="A6" s="13">
        <v>600</v>
      </c>
      <c r="B6" s="84">
        <v>0.161</v>
      </c>
      <c r="C6" s="84">
        <v>0.158</v>
      </c>
      <c r="D6" s="84">
        <v>0.157</v>
      </c>
      <c r="E6" s="14">
        <f t="shared" si="0"/>
        <v>0.15866666666666665</v>
      </c>
      <c r="F6" s="14">
        <f t="shared" si="1"/>
        <v>8.066666666666665E-2</v>
      </c>
      <c r="G6" s="14">
        <f t="shared" si="2"/>
        <v>2.0816659994661348E-3</v>
      </c>
      <c r="H6" s="15">
        <f t="shared" si="3"/>
        <v>4.5625278075493797E-2</v>
      </c>
      <c r="I6" s="11"/>
      <c r="J6" s="11"/>
      <c r="N6" s="12" t="s">
        <v>6</v>
      </c>
      <c r="O6" s="89">
        <v>0.161</v>
      </c>
      <c r="P6" s="89">
        <v>0.158</v>
      </c>
      <c r="Q6" s="89">
        <v>0.157</v>
      </c>
      <c r="R6" s="2">
        <v>0.24399999999999999</v>
      </c>
      <c r="S6" s="2">
        <v>0.24199999999999999</v>
      </c>
      <c r="T6" s="2">
        <v>0.24399999999999999</v>
      </c>
      <c r="U6" s="2">
        <v>0.23699999999999999</v>
      </c>
      <c r="V6" s="2">
        <v>0.23799999999999999</v>
      </c>
      <c r="W6" s="2">
        <v>0.24</v>
      </c>
      <c r="X6" s="2"/>
      <c r="Y6" s="2"/>
      <c r="Z6" s="2"/>
    </row>
    <row r="7" spans="1:31" x14ac:dyDescent="0.35">
      <c r="A7" s="13">
        <v>1200</v>
      </c>
      <c r="B7" s="84">
        <v>0.26100000000000001</v>
      </c>
      <c r="C7" s="84">
        <v>0.27100000000000002</v>
      </c>
      <c r="D7" s="84">
        <v>0.28100000000000003</v>
      </c>
      <c r="E7" s="14">
        <f t="shared" si="0"/>
        <v>0.27100000000000002</v>
      </c>
      <c r="F7" s="14">
        <f t="shared" si="1"/>
        <v>0.193</v>
      </c>
      <c r="G7" s="14">
        <f t="shared" si="2"/>
        <v>1.0000000000000009E-2</v>
      </c>
      <c r="H7" s="15">
        <f t="shared" si="3"/>
        <v>0.10000000000000005</v>
      </c>
      <c r="I7" s="11"/>
      <c r="J7" s="11"/>
      <c r="N7" s="12" t="s">
        <v>7</v>
      </c>
      <c r="O7" s="89">
        <v>0.26100000000000001</v>
      </c>
      <c r="P7" s="89">
        <v>0.27100000000000002</v>
      </c>
      <c r="Q7" s="89">
        <v>0.28100000000000003</v>
      </c>
      <c r="R7" s="90">
        <v>0.22700000000000001</v>
      </c>
      <c r="S7" s="90">
        <v>0.23799999999999999</v>
      </c>
      <c r="T7" s="90">
        <v>0.22900000000000001</v>
      </c>
      <c r="U7" s="90">
        <v>0.26500000000000001</v>
      </c>
      <c r="V7" s="90">
        <v>0.23699999999999999</v>
      </c>
      <c r="W7" s="90">
        <v>0.221</v>
      </c>
      <c r="X7" s="2"/>
      <c r="Y7" s="2"/>
      <c r="Z7" s="2"/>
    </row>
    <row r="8" spans="1:31" x14ac:dyDescent="0.35">
      <c r="A8" s="13">
        <v>2000</v>
      </c>
      <c r="B8" s="84">
        <v>0.46200000000000002</v>
      </c>
      <c r="C8" s="84">
        <v>0.39100000000000001</v>
      </c>
      <c r="D8" s="84">
        <v>0.42299999999999999</v>
      </c>
      <c r="E8" s="14">
        <f t="shared" si="0"/>
        <v>0.42533333333333334</v>
      </c>
      <c r="F8" s="14">
        <f t="shared" si="1"/>
        <v>0.34733333333333333</v>
      </c>
      <c r="G8" s="14">
        <f t="shared" si="2"/>
        <v>3.5557465226494049E-2</v>
      </c>
      <c r="H8" s="15">
        <f t="shared" si="3"/>
        <v>0.18856687202818539</v>
      </c>
      <c r="I8" s="11"/>
      <c r="J8" s="11"/>
      <c r="N8" s="12" t="s">
        <v>8</v>
      </c>
      <c r="O8" s="89">
        <v>0.46200000000000002</v>
      </c>
      <c r="P8" s="89">
        <v>0.39100000000000001</v>
      </c>
      <c r="Q8" s="89">
        <v>0.42299999999999999</v>
      </c>
      <c r="R8" s="2">
        <v>0.27900000000000003</v>
      </c>
      <c r="S8" s="2">
        <v>0.28299999999999997</v>
      </c>
      <c r="T8" s="2">
        <v>0.28299999999999997</v>
      </c>
      <c r="U8" s="2">
        <v>0.26700000000000002</v>
      </c>
      <c r="V8" s="2">
        <v>0.26800000000000002</v>
      </c>
      <c r="W8" s="2">
        <v>0.26500000000000001</v>
      </c>
      <c r="X8" s="2"/>
      <c r="Y8" s="2"/>
      <c r="Z8" s="2"/>
    </row>
    <row r="9" spans="1:31" x14ac:dyDescent="0.35">
      <c r="A9" s="13">
        <v>2500</v>
      </c>
      <c r="B9" s="84">
        <v>0.47399999999999998</v>
      </c>
      <c r="C9" s="84">
        <v>0.50900000000000001</v>
      </c>
      <c r="D9" s="84">
        <v>0.52700000000000002</v>
      </c>
      <c r="E9" s="14">
        <f t="shared" si="0"/>
        <v>0.5033333333333333</v>
      </c>
      <c r="F9" s="14">
        <f t="shared" si="1"/>
        <v>0.42533333333333329</v>
      </c>
      <c r="G9" s="14">
        <f t="shared" si="2"/>
        <v>2.6950572040929571E-2</v>
      </c>
      <c r="H9" s="15">
        <f t="shared" si="3"/>
        <v>0.16416629386366</v>
      </c>
      <c r="I9" s="11"/>
      <c r="J9" s="11"/>
      <c r="N9" s="12" t="s">
        <v>9</v>
      </c>
      <c r="O9" s="89">
        <v>0.47399999999999998</v>
      </c>
      <c r="P9" s="89">
        <v>0.50900000000000001</v>
      </c>
      <c r="Q9" s="89">
        <v>0.52700000000000002</v>
      </c>
      <c r="R9" s="90">
        <v>0.26</v>
      </c>
      <c r="S9" s="90">
        <v>0.26400000000000001</v>
      </c>
      <c r="T9" s="90">
        <v>0.25900000000000001</v>
      </c>
      <c r="U9" s="90">
        <v>0.248</v>
      </c>
      <c r="V9" s="90">
        <v>0.24399999999999999</v>
      </c>
      <c r="W9" s="90">
        <v>0.23799999999999999</v>
      </c>
      <c r="X9" s="2"/>
      <c r="Y9" s="2"/>
      <c r="Z9" s="2"/>
    </row>
    <row r="10" spans="1:31" x14ac:dyDescent="0.35">
      <c r="A10" s="13">
        <v>3200</v>
      </c>
      <c r="B10" s="84">
        <v>0.69099999999999995</v>
      </c>
      <c r="C10" s="84">
        <v>0.68799999999999994</v>
      </c>
      <c r="D10" s="84">
        <v>0.71499999999999997</v>
      </c>
      <c r="E10" s="14">
        <f t="shared" si="0"/>
        <v>0.69799999999999995</v>
      </c>
      <c r="F10" s="14">
        <f t="shared" si="1"/>
        <v>0.62</v>
      </c>
      <c r="G10" s="14">
        <f t="shared" si="2"/>
        <v>1.4798648586948755E-2</v>
      </c>
      <c r="H10" s="15">
        <f t="shared" si="3"/>
        <v>0.12164969620573968</v>
      </c>
      <c r="I10" s="11"/>
      <c r="J10" s="11"/>
      <c r="N10" s="12" t="s">
        <v>10</v>
      </c>
      <c r="O10" s="89">
        <v>0.69099999999999995</v>
      </c>
      <c r="P10" s="89">
        <v>0.68799999999999994</v>
      </c>
      <c r="Q10" s="89">
        <v>0.71499999999999997</v>
      </c>
      <c r="R10" s="91">
        <v>0.112</v>
      </c>
      <c r="S10" s="91">
        <v>0.112</v>
      </c>
      <c r="T10" s="91">
        <v>0.109</v>
      </c>
      <c r="U10" s="2"/>
      <c r="V10" s="2"/>
      <c r="W10" s="2"/>
      <c r="X10" s="2"/>
      <c r="Y10" s="2"/>
      <c r="Z10" s="2"/>
    </row>
    <row r="11" spans="1:31" ht="15" thickBot="1" x14ac:dyDescent="0.4">
      <c r="A11" s="16">
        <v>4000</v>
      </c>
      <c r="B11" s="84">
        <v>0.85699999999999998</v>
      </c>
      <c r="C11" s="84">
        <v>0.79100000000000004</v>
      </c>
      <c r="D11" s="84">
        <v>0.81</v>
      </c>
      <c r="E11" s="17">
        <f>AVERAGE(B11:D11)</f>
        <v>0.81933333333333336</v>
      </c>
      <c r="F11" s="17">
        <f t="shared" si="1"/>
        <v>0.7413333333333334</v>
      </c>
      <c r="G11" s="17">
        <f t="shared" si="2"/>
        <v>3.3975481355432352E-2</v>
      </c>
      <c r="H11" s="18">
        <f t="shared" si="3"/>
        <v>0.1843243916453608</v>
      </c>
      <c r="I11" s="11"/>
      <c r="J11" s="11"/>
      <c r="N11" s="12" t="s">
        <v>11</v>
      </c>
      <c r="O11" s="89">
        <v>0.85699999999999998</v>
      </c>
      <c r="P11" s="89">
        <v>0.79100000000000004</v>
      </c>
      <c r="Q11" s="89">
        <v>0.81</v>
      </c>
      <c r="R11" s="2"/>
      <c r="S11" s="2"/>
      <c r="T11" s="2"/>
      <c r="U11" s="2"/>
      <c r="V11" s="2"/>
      <c r="W11" s="2"/>
      <c r="X11" s="2"/>
      <c r="Y11" s="2"/>
      <c r="Z11" s="2"/>
    </row>
    <row r="13" spans="1:31" x14ac:dyDescent="0.35">
      <c r="S13" s="19"/>
    </row>
    <row r="14" spans="1:31" ht="15" thickBot="1" x14ac:dyDescent="0.4">
      <c r="X14" s="114"/>
      <c r="Y14" s="114"/>
      <c r="Z14" s="114"/>
      <c r="AA14" s="114"/>
      <c r="AB14" s="114"/>
      <c r="AC14" s="114"/>
    </row>
    <row r="15" spans="1:31" ht="15" thickBot="1" x14ac:dyDescent="0.4">
      <c r="A15" s="20" t="s">
        <v>22</v>
      </c>
      <c r="B15" s="21"/>
      <c r="C15" s="121" t="s">
        <v>23</v>
      </c>
      <c r="D15" s="121"/>
      <c r="E15" s="121"/>
      <c r="F15" s="121" t="s">
        <v>24</v>
      </c>
      <c r="G15" s="121"/>
      <c r="H15" s="121"/>
      <c r="I15" s="122" t="s">
        <v>25</v>
      </c>
      <c r="J15" s="123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31" ht="43.5" x14ac:dyDescent="0.35">
      <c r="A16" s="22" t="s">
        <v>26</v>
      </c>
      <c r="B16" s="23" t="s">
        <v>55</v>
      </c>
      <c r="C16" s="24" t="s">
        <v>14</v>
      </c>
      <c r="D16" s="24" t="s">
        <v>15</v>
      </c>
      <c r="E16" s="24" t="s">
        <v>28</v>
      </c>
      <c r="F16" s="24" t="s">
        <v>14</v>
      </c>
      <c r="G16" s="24" t="s">
        <v>15</v>
      </c>
      <c r="H16" s="24" t="s">
        <v>28</v>
      </c>
      <c r="I16" s="25" t="s">
        <v>29</v>
      </c>
      <c r="J16" s="85" t="s">
        <v>30</v>
      </c>
      <c r="K16" s="26" t="s">
        <v>56</v>
      </c>
      <c r="L16" s="27"/>
      <c r="P16" s="5"/>
      <c r="S16" s="19"/>
    </row>
    <row r="17" spans="1:19" x14ac:dyDescent="0.35">
      <c r="A17" s="13" t="s">
        <v>32</v>
      </c>
      <c r="B17" s="2">
        <v>4</v>
      </c>
      <c r="C17" s="90">
        <v>0.221</v>
      </c>
      <c r="D17" s="90">
        <v>0.24199999999999999</v>
      </c>
      <c r="E17" s="90">
        <v>0.25</v>
      </c>
      <c r="F17" s="91">
        <v>0.112</v>
      </c>
      <c r="G17" s="91">
        <v>0.112</v>
      </c>
      <c r="H17" s="91">
        <v>0.109</v>
      </c>
      <c r="I17" s="30">
        <f>AVERAGE(C17:E17)</f>
        <v>0.23766666666666666</v>
      </c>
      <c r="J17" s="15">
        <f>AVERAGE(C17:E17)-AVERAGE(F17:H17)</f>
        <v>0.12666666666666665</v>
      </c>
      <c r="K17" s="11">
        <f>AVERAGE(F17:H17)</f>
        <v>0.111</v>
      </c>
      <c r="S17" s="19"/>
    </row>
    <row r="18" spans="1:19" x14ac:dyDescent="0.35">
      <c r="A18" s="13" t="s">
        <v>33</v>
      </c>
      <c r="B18" s="2">
        <v>4</v>
      </c>
      <c r="C18" s="90">
        <v>0.23400000000000001</v>
      </c>
      <c r="D18" s="90">
        <v>0.23599999999999999</v>
      </c>
      <c r="E18" s="90">
        <v>0.23200000000000001</v>
      </c>
      <c r="F18" s="91">
        <v>0.112</v>
      </c>
      <c r="G18" s="91">
        <v>0.112</v>
      </c>
      <c r="H18" s="91">
        <v>0.109</v>
      </c>
      <c r="I18" s="30">
        <f>AVERAGE(C18:E18)</f>
        <v>0.23399999999999999</v>
      </c>
      <c r="J18" s="15">
        <f>AVERAGE(C18:E18)-AVERAGE(F18:H18)</f>
        <v>0.12299999999999998</v>
      </c>
      <c r="K18" s="11">
        <f t="shared" ref="K18" si="4">AVERAGE(F18:H18)</f>
        <v>0.111</v>
      </c>
      <c r="S18" s="19"/>
    </row>
    <row r="19" spans="1:19" x14ac:dyDescent="0.35">
      <c r="A19" s="13" t="s">
        <v>35</v>
      </c>
      <c r="B19" s="2">
        <v>4</v>
      </c>
      <c r="C19" s="90">
        <v>0.26</v>
      </c>
      <c r="D19" s="90">
        <v>0.26400000000000001</v>
      </c>
      <c r="E19" s="90">
        <v>0.25900000000000001</v>
      </c>
      <c r="F19" s="91">
        <v>0.112</v>
      </c>
      <c r="G19" s="91">
        <v>0.112</v>
      </c>
      <c r="H19" s="91">
        <v>0.109</v>
      </c>
      <c r="I19" s="30">
        <f>AVERAGE(C19:E19)</f>
        <v>0.26100000000000001</v>
      </c>
      <c r="J19" s="15">
        <f>AVERAGE(C19:E19)-AVERAGE(F19:H19)</f>
        <v>0.15000000000000002</v>
      </c>
      <c r="K19" s="11">
        <f t="shared" ref="K19:K20" si="5">AVERAGE(F19:H19)</f>
        <v>0.111</v>
      </c>
      <c r="S19" s="19"/>
    </row>
    <row r="20" spans="1:19" x14ac:dyDescent="0.35">
      <c r="A20" s="13" t="s">
        <v>36</v>
      </c>
      <c r="B20" s="2">
        <v>4</v>
      </c>
      <c r="C20" s="90">
        <v>0.248</v>
      </c>
      <c r="D20" s="90">
        <v>0.24399999999999999</v>
      </c>
      <c r="E20" s="90">
        <v>0.23799999999999999</v>
      </c>
      <c r="F20" s="91">
        <v>0.112</v>
      </c>
      <c r="G20" s="91">
        <v>0.112</v>
      </c>
      <c r="H20" s="91">
        <v>0.109</v>
      </c>
      <c r="I20" s="30">
        <f>AVERAGE(C20:E20)</f>
        <v>0.24333333333333332</v>
      </c>
      <c r="J20" s="15">
        <f>AVERAGE(C20:E20)-AVERAGE(F20:H20)</f>
        <v>0.1323333333333333</v>
      </c>
      <c r="K20" s="11">
        <f t="shared" si="5"/>
        <v>0.111</v>
      </c>
      <c r="S20" s="19"/>
    </row>
    <row r="21" spans="1:19" x14ac:dyDescent="0.35">
      <c r="S21" s="19"/>
    </row>
    <row r="22" spans="1:19" ht="15" thickBot="1" x14ac:dyDescent="0.4">
      <c r="B22" s="114" t="s">
        <v>39</v>
      </c>
      <c r="C22" s="114"/>
      <c r="D22" s="114"/>
      <c r="E22" s="114"/>
      <c r="F22" s="114"/>
      <c r="H22" s="33"/>
      <c r="I22" s="33"/>
      <c r="J22" s="33"/>
      <c r="N22" s="19"/>
    </row>
    <row r="23" spans="1:19" ht="87.5" thickBot="1" x14ac:dyDescent="0.4">
      <c r="A23" s="22" t="s">
        <v>26</v>
      </c>
      <c r="B23" s="25" t="s">
        <v>40</v>
      </c>
      <c r="C23" s="23" t="s">
        <v>41</v>
      </c>
      <c r="D23" s="24" t="s">
        <v>42</v>
      </c>
      <c r="E23" s="24" t="s">
        <v>43</v>
      </c>
      <c r="F23" s="34" t="s">
        <v>44</v>
      </c>
      <c r="G23" s="35" t="s">
        <v>45</v>
      </c>
      <c r="H23" s="36" t="s">
        <v>46</v>
      </c>
      <c r="I23" s="37" t="s">
        <v>47</v>
      </c>
      <c r="J23" s="34" t="s">
        <v>48</v>
      </c>
      <c r="K23" s="38" t="s">
        <v>49</v>
      </c>
      <c r="L23" s="38" t="s">
        <v>50</v>
      </c>
    </row>
    <row r="24" spans="1:19" x14ac:dyDescent="0.35">
      <c r="A24" s="13" t="s">
        <v>32</v>
      </c>
      <c r="B24" s="43">
        <f>(J17-$N$27)/$N$26</f>
        <v>826.25755320080566</v>
      </c>
      <c r="C24" s="2">
        <v>60</v>
      </c>
      <c r="D24" s="44">
        <f>(B24*B17)/2</f>
        <v>1652.5151064016113</v>
      </c>
      <c r="E24" s="45">
        <f>D24/1000</f>
        <v>1.6525151064016113</v>
      </c>
      <c r="F24" s="45">
        <f>(E24/1)/(C24/30)</f>
        <v>0.82625755320080563</v>
      </c>
      <c r="G24" s="2">
        <v>0.6</v>
      </c>
      <c r="H24" s="2">
        <v>1</v>
      </c>
      <c r="I24" s="45">
        <f>F24/1</f>
        <v>0.82625755320080563</v>
      </c>
      <c r="J24" s="46">
        <f>I24/(G24*H24)</f>
        <v>1.3770959220013428</v>
      </c>
      <c r="K24" s="124">
        <f>AVERAGE(J24:J25)</f>
        <v>1.3613980354380126</v>
      </c>
      <c r="L24" s="124">
        <f>AVERAGE(I24:I25)</f>
        <v>0.81683882126280749</v>
      </c>
    </row>
    <row r="25" spans="1:19" ht="15" thickBot="1" x14ac:dyDescent="0.4">
      <c r="A25" s="13" t="s">
        <v>33</v>
      </c>
      <c r="B25" s="43">
        <f>(J18-$N$27)/$N$26</f>
        <v>807.42008932480951</v>
      </c>
      <c r="C25" s="2">
        <v>60</v>
      </c>
      <c r="D25" s="44">
        <f>(B25*B18)/2</f>
        <v>1614.840178649619</v>
      </c>
      <c r="E25" s="45">
        <f t="shared" ref="E25:E27" si="6">D25/1000</f>
        <v>1.6148401786496189</v>
      </c>
      <c r="F25" s="45">
        <f t="shared" ref="F25:F27" si="7">(E25/1)/(C25/30)</f>
        <v>0.80742008932480946</v>
      </c>
      <c r="G25" s="2">
        <v>0.6</v>
      </c>
      <c r="H25" s="2">
        <v>1</v>
      </c>
      <c r="I25" s="45">
        <f t="shared" ref="I25:I27" si="8">F25/1</f>
        <v>0.80742008932480946</v>
      </c>
      <c r="J25" s="46">
        <f t="shared" ref="J25:J27" si="9">I25/(G25*H25)</f>
        <v>1.3457001488746825</v>
      </c>
      <c r="K25" s="125"/>
      <c r="L25" s="125"/>
      <c r="N25" s="19" t="s">
        <v>51</v>
      </c>
    </row>
    <row r="26" spans="1:19" x14ac:dyDescent="0.35">
      <c r="A26" s="13" t="s">
        <v>35</v>
      </c>
      <c r="B26" s="43">
        <f>(J19-$N$27)/$N$26</f>
        <v>946.13232332078132</v>
      </c>
      <c r="C26" s="51">
        <v>60</v>
      </c>
      <c r="D26" s="44">
        <f>(B26*B19)/2</f>
        <v>1892.2646466415626</v>
      </c>
      <c r="E26" s="45">
        <f t="shared" si="6"/>
        <v>1.8922646466415627</v>
      </c>
      <c r="F26" s="45">
        <f t="shared" si="7"/>
        <v>0.94613232332078134</v>
      </c>
      <c r="G26" s="2">
        <v>0.6</v>
      </c>
      <c r="H26" s="52">
        <v>1</v>
      </c>
      <c r="I26" s="45">
        <f t="shared" si="8"/>
        <v>0.94613232332078134</v>
      </c>
      <c r="J26" s="46">
        <f t="shared" si="9"/>
        <v>1.5768872055346357</v>
      </c>
      <c r="K26" s="124">
        <f>AVERAGE(J26:J27)</f>
        <v>1.5012519339113175</v>
      </c>
      <c r="L26" s="124">
        <f>AVERAGE(I26:I27)</f>
        <v>0.90075116034679048</v>
      </c>
      <c r="M26" t="s">
        <v>52</v>
      </c>
      <c r="N26" s="86">
        <f>SLOPE(F5:F11,A5:A11)</f>
        <v>1.94647575215205E-4</v>
      </c>
    </row>
    <row r="27" spans="1:19" ht="15" thickBot="1" x14ac:dyDescent="0.4">
      <c r="A27" s="13" t="s">
        <v>36</v>
      </c>
      <c r="B27" s="43">
        <f>(J20-$N$27)/$N$26</f>
        <v>855.36999737279962</v>
      </c>
      <c r="C27" s="51">
        <v>60</v>
      </c>
      <c r="D27" s="44">
        <f>(B27*B20)/2</f>
        <v>1710.7399947455992</v>
      </c>
      <c r="E27" s="45">
        <f t="shared" si="6"/>
        <v>1.7107399947455992</v>
      </c>
      <c r="F27" s="45">
        <f t="shared" si="7"/>
        <v>0.85536999737279962</v>
      </c>
      <c r="G27" s="2">
        <v>0.6</v>
      </c>
      <c r="H27" s="52">
        <v>1</v>
      </c>
      <c r="I27" s="45">
        <f t="shared" si="8"/>
        <v>0.85536999737279962</v>
      </c>
      <c r="J27" s="46">
        <f t="shared" si="9"/>
        <v>1.4256166622879993</v>
      </c>
      <c r="K27" s="126"/>
      <c r="L27" s="126"/>
      <c r="M27" t="s">
        <v>53</v>
      </c>
      <c r="N27">
        <f>INTERCEPT(F5:F11,A5:A11)</f>
        <v>-3.4162362567118409E-2</v>
      </c>
    </row>
  </sheetData>
  <mergeCells count="14">
    <mergeCell ref="A1:AE1"/>
    <mergeCell ref="K26:K27"/>
    <mergeCell ref="L26:L27"/>
    <mergeCell ref="B22:F22"/>
    <mergeCell ref="K24:K25"/>
    <mergeCell ref="L24:L25"/>
    <mergeCell ref="D2:I2"/>
    <mergeCell ref="N2:O2"/>
    <mergeCell ref="P2:R2"/>
    <mergeCell ref="S2:U2"/>
    <mergeCell ref="X14:AC14"/>
    <mergeCell ref="C15:E15"/>
    <mergeCell ref="F15:H15"/>
    <mergeCell ref="I15:J1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41CF8-03FD-4221-B416-2D1E06C8D365}">
  <dimension ref="A1:AE27"/>
  <sheetViews>
    <sheetView workbookViewId="0">
      <selection activeCell="A27" sqref="A27"/>
    </sheetView>
  </sheetViews>
  <sheetFormatPr defaultRowHeight="14.5" x14ac:dyDescent="0.35"/>
  <sheetData>
    <row r="1" spans="1:31" x14ac:dyDescent="0.35">
      <c r="A1" s="132" t="s">
        <v>57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</row>
    <row r="2" spans="1:31" ht="15" thickBot="1" x14ac:dyDescent="0.4">
      <c r="A2" t="s">
        <v>12</v>
      </c>
      <c r="D2" s="114" t="s">
        <v>3</v>
      </c>
      <c r="E2" s="114"/>
      <c r="F2" s="114"/>
      <c r="G2" s="114"/>
      <c r="H2" s="114"/>
      <c r="I2" s="114"/>
      <c r="N2" s="119" t="s">
        <v>2</v>
      </c>
      <c r="O2" s="120"/>
      <c r="P2" s="119"/>
      <c r="Q2" s="131"/>
      <c r="R2" s="120"/>
      <c r="S2" s="119"/>
      <c r="T2" s="131"/>
      <c r="U2" s="131"/>
      <c r="V2" s="1"/>
      <c r="W2" s="2"/>
      <c r="X2" s="2"/>
      <c r="Y2" s="2"/>
      <c r="Z2" s="2"/>
    </row>
    <row r="3" spans="1:31" ht="73" thickBot="1" x14ac:dyDescent="0.4">
      <c r="A3" s="9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4" t="s">
        <v>18</v>
      </c>
      <c r="G3" s="3" t="s">
        <v>19</v>
      </c>
      <c r="H3" s="94" t="s">
        <v>20</v>
      </c>
      <c r="I3" s="5"/>
      <c r="J3" s="6"/>
      <c r="N3" s="2"/>
      <c r="O3" s="7">
        <v>1</v>
      </c>
      <c r="P3" s="7">
        <v>2</v>
      </c>
      <c r="Q3" s="7">
        <v>3</v>
      </c>
      <c r="R3" s="7">
        <v>4</v>
      </c>
      <c r="S3" s="7">
        <v>5</v>
      </c>
      <c r="T3" s="7">
        <v>6</v>
      </c>
      <c r="U3" s="7">
        <v>7</v>
      </c>
      <c r="V3" s="7">
        <v>8</v>
      </c>
      <c r="W3" s="7">
        <v>9</v>
      </c>
      <c r="X3" s="7">
        <v>10</v>
      </c>
      <c r="Y3" s="7">
        <v>11</v>
      </c>
      <c r="Z3" s="7">
        <v>12</v>
      </c>
    </row>
    <row r="4" spans="1:31" x14ac:dyDescent="0.35">
      <c r="A4" s="8">
        <v>0</v>
      </c>
      <c r="B4" s="83">
        <v>7.9000000000000001E-2</v>
      </c>
      <c r="C4" s="83">
        <v>7.8E-2</v>
      </c>
      <c r="D4" s="83">
        <v>7.6999999999999999E-2</v>
      </c>
      <c r="E4" s="9">
        <f>AVERAGE(B4:D4)</f>
        <v>7.8E-2</v>
      </c>
      <c r="F4" s="9">
        <f>E4-$E$4</f>
        <v>0</v>
      </c>
      <c r="G4" s="9">
        <f>_xlfn.STDEV.S(B4:D4)</f>
        <v>1.0000000000000009E-3</v>
      </c>
      <c r="H4" s="10">
        <f>SQRT(G4)</f>
        <v>3.1622776601683805E-2</v>
      </c>
      <c r="I4" s="11"/>
      <c r="N4" s="12" t="s">
        <v>4</v>
      </c>
      <c r="O4" s="87">
        <v>7.9000000000000001E-2</v>
      </c>
      <c r="P4" s="87">
        <v>7.8E-2</v>
      </c>
      <c r="Q4" s="87">
        <v>7.6999999999999999E-2</v>
      </c>
      <c r="R4" s="95">
        <v>0.248</v>
      </c>
      <c r="S4" s="95">
        <v>0.245</v>
      </c>
      <c r="T4" s="95">
        <v>0.23799999999999999</v>
      </c>
      <c r="U4" s="95">
        <v>0.25</v>
      </c>
      <c r="V4" s="95">
        <v>0.252</v>
      </c>
      <c r="W4" s="95">
        <v>0.25600000000000001</v>
      </c>
      <c r="X4" s="88"/>
      <c r="Y4" s="88"/>
      <c r="Z4" s="88"/>
    </row>
    <row r="5" spans="1:31" x14ac:dyDescent="0.35">
      <c r="A5" s="13">
        <v>300</v>
      </c>
      <c r="B5" s="84">
        <v>0.11799999999999999</v>
      </c>
      <c r="C5" s="84">
        <v>0.11600000000000001</v>
      </c>
      <c r="D5" s="84">
        <v>0.11799999999999999</v>
      </c>
      <c r="E5" s="14">
        <f t="shared" ref="E5:E10" si="0">AVERAGE(B5:D5)</f>
        <v>0.11733333333333333</v>
      </c>
      <c r="F5" s="14">
        <f t="shared" ref="F5:F11" si="1">E5-$E$4</f>
        <v>3.9333333333333331E-2</v>
      </c>
      <c r="G5" s="14">
        <f t="shared" ref="G5:G11" si="2">_xlfn.STDEV.S(B5:D5)</f>
        <v>1.1547005383792447E-3</v>
      </c>
      <c r="H5" s="15">
        <f t="shared" ref="H5:H11" si="3">SQRT(G5)</f>
        <v>3.398088489694235E-2</v>
      </c>
      <c r="I5" s="11"/>
      <c r="J5" s="11"/>
      <c r="N5" s="12" t="s">
        <v>5</v>
      </c>
      <c r="O5" s="89">
        <v>0.11799999999999999</v>
      </c>
      <c r="P5" s="89">
        <v>0.11600000000000001</v>
      </c>
      <c r="Q5" s="89">
        <v>0.11799999999999999</v>
      </c>
      <c r="R5" s="2">
        <v>0.221</v>
      </c>
      <c r="S5" s="2">
        <v>0.24199999999999999</v>
      </c>
      <c r="T5" s="2">
        <v>0.25</v>
      </c>
      <c r="U5" s="2">
        <v>0.23400000000000001</v>
      </c>
      <c r="V5" s="2">
        <v>0.23599999999999999</v>
      </c>
      <c r="W5" s="2">
        <v>0.23200000000000001</v>
      </c>
      <c r="X5" s="2"/>
      <c r="Y5" s="2"/>
      <c r="Z5" s="2"/>
    </row>
    <row r="6" spans="1:31" x14ac:dyDescent="0.35">
      <c r="A6" s="13">
        <v>600</v>
      </c>
      <c r="B6" s="84">
        <v>0.161</v>
      </c>
      <c r="C6" s="84">
        <v>0.158</v>
      </c>
      <c r="D6" s="84">
        <v>0.157</v>
      </c>
      <c r="E6" s="14">
        <f t="shared" si="0"/>
        <v>0.15866666666666665</v>
      </c>
      <c r="F6" s="14">
        <f t="shared" si="1"/>
        <v>8.066666666666665E-2</v>
      </c>
      <c r="G6" s="14">
        <f t="shared" si="2"/>
        <v>2.0816659994661348E-3</v>
      </c>
      <c r="H6" s="15">
        <f t="shared" si="3"/>
        <v>4.5625278075493797E-2</v>
      </c>
      <c r="I6" s="11"/>
      <c r="J6" s="11"/>
      <c r="N6" s="12" t="s">
        <v>6</v>
      </c>
      <c r="O6" s="89">
        <v>0.161</v>
      </c>
      <c r="P6" s="89">
        <v>0.158</v>
      </c>
      <c r="Q6" s="89">
        <v>0.157</v>
      </c>
      <c r="R6" s="96">
        <v>0.24399999999999999</v>
      </c>
      <c r="S6" s="96">
        <v>0.24199999999999999</v>
      </c>
      <c r="T6" s="96">
        <v>0.24399999999999999</v>
      </c>
      <c r="U6" s="96">
        <v>0.23699999999999999</v>
      </c>
      <c r="V6" s="96">
        <v>0.23799999999999999</v>
      </c>
      <c r="W6" s="96">
        <v>0.24</v>
      </c>
      <c r="X6" s="2"/>
      <c r="Y6" s="2"/>
      <c r="Z6" s="2"/>
    </row>
    <row r="7" spans="1:31" x14ac:dyDescent="0.35">
      <c r="A7" s="13">
        <v>1200</v>
      </c>
      <c r="B7" s="84">
        <v>0.26100000000000001</v>
      </c>
      <c r="C7" s="84">
        <v>0.27100000000000002</v>
      </c>
      <c r="D7" s="84">
        <v>0.28100000000000003</v>
      </c>
      <c r="E7" s="14">
        <f t="shared" si="0"/>
        <v>0.27100000000000002</v>
      </c>
      <c r="F7" s="14">
        <f t="shared" si="1"/>
        <v>0.193</v>
      </c>
      <c r="G7" s="14">
        <f t="shared" si="2"/>
        <v>1.0000000000000009E-2</v>
      </c>
      <c r="H7" s="15">
        <f t="shared" si="3"/>
        <v>0.10000000000000005</v>
      </c>
      <c r="I7" s="11"/>
      <c r="J7" s="11"/>
      <c r="N7" s="12" t="s">
        <v>7</v>
      </c>
      <c r="O7" s="89">
        <v>0.26100000000000001</v>
      </c>
      <c r="P7" s="89">
        <v>0.27100000000000002</v>
      </c>
      <c r="Q7" s="89">
        <v>0.28100000000000003</v>
      </c>
      <c r="R7" s="2">
        <v>0.22700000000000001</v>
      </c>
      <c r="S7" s="2">
        <v>0.23799999999999999</v>
      </c>
      <c r="T7" s="2">
        <v>0.22900000000000001</v>
      </c>
      <c r="U7" s="2">
        <v>0.26500000000000001</v>
      </c>
      <c r="V7" s="2">
        <v>0.23699999999999999</v>
      </c>
      <c r="W7" s="2">
        <v>0.221</v>
      </c>
      <c r="X7" s="2"/>
      <c r="Y7" s="2"/>
      <c r="Z7" s="2"/>
    </row>
    <row r="8" spans="1:31" x14ac:dyDescent="0.35">
      <c r="A8" s="13">
        <v>2000</v>
      </c>
      <c r="B8" s="84">
        <v>0.46200000000000002</v>
      </c>
      <c r="C8" s="84">
        <v>0.39100000000000001</v>
      </c>
      <c r="D8" s="84">
        <v>0.42299999999999999</v>
      </c>
      <c r="E8" s="14">
        <f t="shared" si="0"/>
        <v>0.42533333333333334</v>
      </c>
      <c r="F8" s="14">
        <f t="shared" si="1"/>
        <v>0.34733333333333333</v>
      </c>
      <c r="G8" s="14">
        <f t="shared" si="2"/>
        <v>3.5557465226494049E-2</v>
      </c>
      <c r="H8" s="15">
        <f t="shared" si="3"/>
        <v>0.18856687202818539</v>
      </c>
      <c r="I8" s="11"/>
      <c r="J8" s="11"/>
      <c r="N8" s="12" t="s">
        <v>8</v>
      </c>
      <c r="O8" s="89">
        <v>0.46200000000000002</v>
      </c>
      <c r="P8" s="89">
        <v>0.39100000000000001</v>
      </c>
      <c r="Q8" s="89">
        <v>0.42299999999999999</v>
      </c>
      <c r="R8" s="96">
        <v>0.27900000000000003</v>
      </c>
      <c r="S8" s="96">
        <v>0.28299999999999997</v>
      </c>
      <c r="T8" s="96">
        <v>0.28299999999999997</v>
      </c>
      <c r="U8" s="96">
        <v>0.26700000000000002</v>
      </c>
      <c r="V8" s="96">
        <v>0.26800000000000002</v>
      </c>
      <c r="W8" s="96">
        <v>0.26500000000000001</v>
      </c>
      <c r="X8" s="2"/>
      <c r="Y8" s="2"/>
      <c r="Z8" s="2"/>
    </row>
    <row r="9" spans="1:31" x14ac:dyDescent="0.35">
      <c r="A9" s="13">
        <v>2500</v>
      </c>
      <c r="B9" s="84">
        <v>0.47399999999999998</v>
      </c>
      <c r="C9" s="84">
        <v>0.50900000000000001</v>
      </c>
      <c r="D9" s="84">
        <v>0.52700000000000002</v>
      </c>
      <c r="E9" s="14">
        <f t="shared" si="0"/>
        <v>0.5033333333333333</v>
      </c>
      <c r="F9" s="14">
        <f t="shared" si="1"/>
        <v>0.42533333333333329</v>
      </c>
      <c r="G9" s="14">
        <f t="shared" si="2"/>
        <v>2.6950572040929571E-2</v>
      </c>
      <c r="H9" s="15">
        <f t="shared" si="3"/>
        <v>0.16416629386366</v>
      </c>
      <c r="I9" s="11"/>
      <c r="J9" s="11"/>
      <c r="N9" s="12" t="s">
        <v>9</v>
      </c>
      <c r="O9" s="89">
        <v>0.47399999999999998</v>
      </c>
      <c r="P9" s="89">
        <v>0.50900000000000001</v>
      </c>
      <c r="Q9" s="89">
        <v>0.52700000000000002</v>
      </c>
      <c r="R9" s="2">
        <v>0.26</v>
      </c>
      <c r="S9" s="2">
        <v>0.26400000000000001</v>
      </c>
      <c r="T9" s="2">
        <v>0.25900000000000001</v>
      </c>
      <c r="U9" s="2">
        <v>0.248</v>
      </c>
      <c r="V9" s="2">
        <v>0.24399999999999999</v>
      </c>
      <c r="W9" s="2">
        <v>0.23799999999999999</v>
      </c>
      <c r="X9" s="2"/>
      <c r="Y9" s="2"/>
      <c r="Z9" s="2"/>
    </row>
    <row r="10" spans="1:31" x14ac:dyDescent="0.35">
      <c r="A10" s="13">
        <v>3200</v>
      </c>
      <c r="B10" s="84">
        <v>0.69099999999999995</v>
      </c>
      <c r="C10" s="84">
        <v>0.68799999999999994</v>
      </c>
      <c r="D10" s="84">
        <v>0.71499999999999997</v>
      </c>
      <c r="E10" s="14">
        <f t="shared" si="0"/>
        <v>0.69799999999999995</v>
      </c>
      <c r="F10" s="14">
        <f t="shared" si="1"/>
        <v>0.62</v>
      </c>
      <c r="G10" s="14">
        <f t="shared" si="2"/>
        <v>1.4798648586948755E-2</v>
      </c>
      <c r="H10" s="15">
        <f t="shared" si="3"/>
        <v>0.12164969620573968</v>
      </c>
      <c r="I10" s="11"/>
      <c r="J10" s="11"/>
      <c r="N10" s="12" t="s">
        <v>10</v>
      </c>
      <c r="O10" s="89">
        <v>0.69099999999999995</v>
      </c>
      <c r="P10" s="89">
        <v>0.68799999999999994</v>
      </c>
      <c r="Q10" s="89">
        <v>0.71499999999999997</v>
      </c>
      <c r="R10" s="91">
        <v>0.112</v>
      </c>
      <c r="S10" s="91">
        <v>0.112</v>
      </c>
      <c r="T10" s="91">
        <v>0.109</v>
      </c>
      <c r="U10" s="2"/>
      <c r="V10" s="2"/>
      <c r="W10" s="2"/>
      <c r="X10" s="2"/>
      <c r="Y10" s="2"/>
      <c r="Z10" s="2"/>
    </row>
    <row r="11" spans="1:31" ht="15" thickBot="1" x14ac:dyDescent="0.4">
      <c r="A11" s="16">
        <v>4000</v>
      </c>
      <c r="B11" s="84">
        <v>0.85699999999999998</v>
      </c>
      <c r="C11" s="84">
        <v>0.79100000000000004</v>
      </c>
      <c r="D11" s="84">
        <v>0.81</v>
      </c>
      <c r="E11" s="17">
        <f>AVERAGE(B11:D11)</f>
        <v>0.81933333333333336</v>
      </c>
      <c r="F11" s="17">
        <f t="shared" si="1"/>
        <v>0.7413333333333334</v>
      </c>
      <c r="G11" s="17">
        <f t="shared" si="2"/>
        <v>3.3975481355432352E-2</v>
      </c>
      <c r="H11" s="18">
        <f t="shared" si="3"/>
        <v>0.1843243916453608</v>
      </c>
      <c r="I11" s="11"/>
      <c r="J11" s="11"/>
      <c r="N11" s="12" t="s">
        <v>11</v>
      </c>
      <c r="O11" s="89">
        <v>0.85699999999999998</v>
      </c>
      <c r="P11" s="89">
        <v>0.79100000000000004</v>
      </c>
      <c r="Q11" s="89">
        <v>0.81</v>
      </c>
      <c r="R11" s="2"/>
      <c r="S11" s="2"/>
      <c r="T11" s="2"/>
      <c r="U11" s="2"/>
      <c r="V11" s="2"/>
      <c r="W11" s="2"/>
      <c r="X11" s="2"/>
      <c r="Y11" s="2"/>
      <c r="Z11" s="2"/>
    </row>
    <row r="13" spans="1:31" x14ac:dyDescent="0.35">
      <c r="S13" s="19"/>
    </row>
    <row r="14" spans="1:31" ht="15" thickBot="1" x14ac:dyDescent="0.4">
      <c r="X14" s="114"/>
      <c r="Y14" s="114"/>
      <c r="Z14" s="114"/>
      <c r="AA14" s="114"/>
      <c r="AB14" s="114"/>
      <c r="AC14" s="114"/>
    </row>
    <row r="15" spans="1:31" ht="15" thickBot="1" x14ac:dyDescent="0.4">
      <c r="A15" s="20" t="s">
        <v>22</v>
      </c>
      <c r="B15" s="21"/>
      <c r="C15" s="121" t="s">
        <v>23</v>
      </c>
      <c r="D15" s="121"/>
      <c r="E15" s="121"/>
      <c r="F15" s="121" t="s">
        <v>24</v>
      </c>
      <c r="G15" s="121"/>
      <c r="H15" s="121"/>
      <c r="I15" s="122" t="s">
        <v>25</v>
      </c>
      <c r="J15" s="123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31" ht="43.5" x14ac:dyDescent="0.35">
      <c r="A16" s="22" t="s">
        <v>26</v>
      </c>
      <c r="B16" s="23" t="s">
        <v>55</v>
      </c>
      <c r="C16" s="24" t="s">
        <v>14</v>
      </c>
      <c r="D16" s="24" t="s">
        <v>15</v>
      </c>
      <c r="E16" s="24" t="s">
        <v>28</v>
      </c>
      <c r="F16" s="24" t="s">
        <v>14</v>
      </c>
      <c r="G16" s="24" t="s">
        <v>15</v>
      </c>
      <c r="H16" s="24" t="s">
        <v>28</v>
      </c>
      <c r="I16" s="25" t="s">
        <v>29</v>
      </c>
      <c r="J16" s="85" t="s">
        <v>30</v>
      </c>
      <c r="K16" s="26" t="s">
        <v>56</v>
      </c>
      <c r="L16" s="27"/>
      <c r="P16" s="5"/>
      <c r="S16" s="19"/>
    </row>
    <row r="17" spans="1:19" x14ac:dyDescent="0.35">
      <c r="A17" s="13" t="s">
        <v>32</v>
      </c>
      <c r="B17" s="2">
        <v>4</v>
      </c>
      <c r="C17" s="95">
        <v>0.248</v>
      </c>
      <c r="D17" s="95">
        <v>0.245</v>
      </c>
      <c r="E17" s="95">
        <v>0.23799999999999999</v>
      </c>
      <c r="F17" s="91">
        <v>0.112</v>
      </c>
      <c r="G17" s="91">
        <v>0.112</v>
      </c>
      <c r="H17" s="91">
        <v>0.109</v>
      </c>
      <c r="I17" s="30">
        <f>AVERAGE(C17:E17)</f>
        <v>0.24366666666666667</v>
      </c>
      <c r="J17" s="15">
        <f>AVERAGE(C17:E17)-AVERAGE(F17:H17)</f>
        <v>0.13266666666666665</v>
      </c>
      <c r="K17" s="11">
        <f>AVERAGE(F17:H17)</f>
        <v>0.111</v>
      </c>
      <c r="S17" s="19"/>
    </row>
    <row r="18" spans="1:19" x14ac:dyDescent="0.35">
      <c r="A18" s="13" t="s">
        <v>33</v>
      </c>
      <c r="B18" s="2">
        <v>4</v>
      </c>
      <c r="C18" s="95">
        <v>0.25</v>
      </c>
      <c r="D18" s="95">
        <v>0.252</v>
      </c>
      <c r="E18" s="95">
        <v>0.25600000000000001</v>
      </c>
      <c r="F18" s="91">
        <v>0.112</v>
      </c>
      <c r="G18" s="91">
        <v>0.112</v>
      </c>
      <c r="H18" s="91">
        <v>0.109</v>
      </c>
      <c r="I18" s="30">
        <f>AVERAGE(C18:E18)</f>
        <v>0.25266666666666665</v>
      </c>
      <c r="J18" s="15">
        <f>AVERAGE(C18:E18)-AVERAGE(F18:H18)</f>
        <v>0.14166666666666666</v>
      </c>
      <c r="K18" s="11">
        <f t="shared" ref="K18" si="4">AVERAGE(F18:H18)</f>
        <v>0.111</v>
      </c>
      <c r="S18" s="19"/>
    </row>
    <row r="19" spans="1:19" x14ac:dyDescent="0.35">
      <c r="A19" s="13" t="s">
        <v>35</v>
      </c>
      <c r="B19" s="2">
        <v>4</v>
      </c>
      <c r="C19" s="96">
        <v>0.27900000000000003</v>
      </c>
      <c r="D19" s="96">
        <v>0.28299999999999997</v>
      </c>
      <c r="E19" s="96">
        <v>0.28299999999999997</v>
      </c>
      <c r="F19" s="91">
        <v>0.112</v>
      </c>
      <c r="G19" s="91">
        <v>0.112</v>
      </c>
      <c r="H19" s="91">
        <v>0.109</v>
      </c>
      <c r="I19" s="30">
        <f>AVERAGE(C19:E19)</f>
        <v>0.28166666666666668</v>
      </c>
      <c r="J19" s="15">
        <f>AVERAGE(C19:E19)-AVERAGE(F19:H19)</f>
        <v>0.17066666666666669</v>
      </c>
      <c r="K19" s="11">
        <f t="shared" ref="K19:K20" si="5">AVERAGE(F19:H19)</f>
        <v>0.111</v>
      </c>
      <c r="S19" s="19"/>
    </row>
    <row r="20" spans="1:19" x14ac:dyDescent="0.35">
      <c r="A20" s="13" t="s">
        <v>36</v>
      </c>
      <c r="B20" s="2">
        <v>4</v>
      </c>
      <c r="C20" s="96">
        <v>0.26700000000000002</v>
      </c>
      <c r="D20" s="96">
        <v>0.26800000000000002</v>
      </c>
      <c r="E20" s="96">
        <v>0.26500000000000001</v>
      </c>
      <c r="F20" s="91">
        <v>0.112</v>
      </c>
      <c r="G20" s="91">
        <v>0.112</v>
      </c>
      <c r="H20" s="91">
        <v>0.109</v>
      </c>
      <c r="I20" s="30">
        <f>AVERAGE(C20:E20)</f>
        <v>0.26666666666666666</v>
      </c>
      <c r="J20" s="15">
        <f>AVERAGE(C20:E20)-AVERAGE(F20:H20)</f>
        <v>0.15566666666666668</v>
      </c>
      <c r="K20" s="11">
        <f t="shared" si="5"/>
        <v>0.111</v>
      </c>
      <c r="S20" s="19"/>
    </row>
    <row r="21" spans="1:19" x14ac:dyDescent="0.35">
      <c r="S21" s="19"/>
    </row>
    <row r="22" spans="1:19" ht="15" thickBot="1" x14ac:dyDescent="0.4">
      <c r="B22" s="114" t="s">
        <v>39</v>
      </c>
      <c r="C22" s="114"/>
      <c r="D22" s="114"/>
      <c r="E22" s="114"/>
      <c r="F22" s="114"/>
      <c r="H22" s="33"/>
      <c r="I22" s="33"/>
      <c r="J22" s="33"/>
      <c r="N22" s="19"/>
    </row>
    <row r="23" spans="1:19" ht="87.5" thickBot="1" x14ac:dyDescent="0.4">
      <c r="A23" s="22" t="s">
        <v>26</v>
      </c>
      <c r="B23" s="25" t="s">
        <v>40</v>
      </c>
      <c r="C23" s="23" t="s">
        <v>41</v>
      </c>
      <c r="D23" s="24" t="s">
        <v>42</v>
      </c>
      <c r="E23" s="24" t="s">
        <v>43</v>
      </c>
      <c r="F23" s="34" t="s">
        <v>44</v>
      </c>
      <c r="G23" s="35" t="s">
        <v>45</v>
      </c>
      <c r="H23" s="36" t="s">
        <v>46</v>
      </c>
      <c r="I23" s="37" t="s">
        <v>47</v>
      </c>
      <c r="J23" s="34" t="s">
        <v>48</v>
      </c>
      <c r="K23" s="38" t="s">
        <v>49</v>
      </c>
      <c r="L23" s="38" t="s">
        <v>50</v>
      </c>
    </row>
    <row r="24" spans="1:19" x14ac:dyDescent="0.35">
      <c r="A24" s="13" t="s">
        <v>32</v>
      </c>
      <c r="B24" s="43">
        <f>(J17-$N$26)/$N$25</f>
        <v>857.08249408879931</v>
      </c>
      <c r="C24" s="2">
        <v>60</v>
      </c>
      <c r="D24" s="44">
        <f>(B24*B17)/2</f>
        <v>1714.1649881775986</v>
      </c>
      <c r="E24" s="45">
        <f>D24/1000</f>
        <v>1.7141649881775987</v>
      </c>
      <c r="F24" s="45">
        <f>(E24/1)/(C24/30)</f>
        <v>0.85708249408879933</v>
      </c>
      <c r="G24" s="2">
        <v>0.6</v>
      </c>
      <c r="H24" s="2">
        <v>1</v>
      </c>
      <c r="I24" s="45">
        <f>F24/1</f>
        <v>0.85708249408879933</v>
      </c>
      <c r="J24" s="46">
        <f>I24/(G24*H24)</f>
        <v>1.4284708234813324</v>
      </c>
      <c r="K24" s="124">
        <f>AVERAGE(J24:J25)</f>
        <v>1.4670019995913246</v>
      </c>
      <c r="L24" s="124">
        <f>AVERAGE(I24:I25)</f>
        <v>0.88020119975479472</v>
      </c>
      <c r="N24" s="19" t="s">
        <v>51</v>
      </c>
    </row>
    <row r="25" spans="1:19" ht="15" thickBot="1" x14ac:dyDescent="0.4">
      <c r="A25" s="13" t="s">
        <v>33</v>
      </c>
      <c r="B25" s="43">
        <f>(J18-$N$26)/$N$25</f>
        <v>903.31990542078995</v>
      </c>
      <c r="C25" s="2">
        <v>60</v>
      </c>
      <c r="D25" s="44">
        <f>(B25*B18)/2</f>
        <v>1806.6398108415799</v>
      </c>
      <c r="E25" s="45">
        <f t="shared" ref="E25:E27" si="6">D25/1000</f>
        <v>1.80663981084158</v>
      </c>
      <c r="F25" s="45">
        <f t="shared" ref="F25:F27" si="7">(E25/1)/(C25/30)</f>
        <v>0.90331990542078999</v>
      </c>
      <c r="G25" s="2">
        <v>0.6</v>
      </c>
      <c r="H25" s="2">
        <v>1</v>
      </c>
      <c r="I25" s="45">
        <f t="shared" ref="I25:I27" si="8">F25/1</f>
        <v>0.90331990542078999</v>
      </c>
      <c r="J25" s="46">
        <f t="shared" ref="J25:J27" si="9">I25/(G25*H25)</f>
        <v>1.5055331757013166</v>
      </c>
      <c r="K25" s="125"/>
      <c r="L25" s="125"/>
      <c r="M25" t="s">
        <v>52</v>
      </c>
      <c r="N25">
        <f>SLOPE(F5:F11,A5:A11)</f>
        <v>1.94647575215205E-4</v>
      </c>
    </row>
    <row r="26" spans="1:19" x14ac:dyDescent="0.35">
      <c r="A26" s="13" t="s">
        <v>35</v>
      </c>
      <c r="B26" s="43">
        <f>(J19-$N$26)/$N$25</f>
        <v>1052.3071197127595</v>
      </c>
      <c r="C26" s="51">
        <v>60</v>
      </c>
      <c r="D26" s="44">
        <f>(B26*B19)/2</f>
        <v>2104.6142394255189</v>
      </c>
      <c r="E26" s="45">
        <f t="shared" si="6"/>
        <v>2.1046142394255187</v>
      </c>
      <c r="F26" s="45">
        <f t="shared" si="7"/>
        <v>1.0523071197127594</v>
      </c>
      <c r="G26" s="2">
        <v>0.6</v>
      </c>
      <c r="H26" s="52">
        <v>1</v>
      </c>
      <c r="I26" s="45">
        <f t="shared" si="8"/>
        <v>1.0523071197127594</v>
      </c>
      <c r="J26" s="46">
        <f t="shared" si="9"/>
        <v>1.7538451995212656</v>
      </c>
      <c r="K26" s="124">
        <f>AVERAGE(J26:J27)</f>
        <v>1.6896265726712789</v>
      </c>
      <c r="L26" s="124">
        <f>AVERAGE(I26:I27)</f>
        <v>1.0137759436027673</v>
      </c>
      <c r="M26" t="s">
        <v>53</v>
      </c>
      <c r="N26">
        <f>INTERCEPT(F5:F11,A5:A11)</f>
        <v>-3.4162362567118409E-2</v>
      </c>
    </row>
    <row r="27" spans="1:19" ht="15" thickBot="1" x14ac:dyDescent="0.4">
      <c r="A27" s="13" t="s">
        <v>36</v>
      </c>
      <c r="B27" s="43">
        <f>(J20-$N$26)/$N$25</f>
        <v>975.24476749277528</v>
      </c>
      <c r="C27" s="51">
        <v>60</v>
      </c>
      <c r="D27" s="44">
        <f>(B27*B20)/2</f>
        <v>1950.4895349855506</v>
      </c>
      <c r="E27" s="45">
        <f t="shared" si="6"/>
        <v>1.9504895349855507</v>
      </c>
      <c r="F27" s="45">
        <f t="shared" si="7"/>
        <v>0.97524476749277533</v>
      </c>
      <c r="G27" s="2">
        <v>0.6</v>
      </c>
      <c r="H27" s="52">
        <v>1</v>
      </c>
      <c r="I27" s="45">
        <f t="shared" si="8"/>
        <v>0.97524476749277533</v>
      </c>
      <c r="J27" s="46">
        <f t="shared" si="9"/>
        <v>1.6254079458212922</v>
      </c>
      <c r="K27" s="126"/>
      <c r="L27" s="126"/>
    </row>
  </sheetData>
  <mergeCells count="14">
    <mergeCell ref="A1:AE1"/>
    <mergeCell ref="K24:K25"/>
    <mergeCell ref="L24:L25"/>
    <mergeCell ref="K26:K27"/>
    <mergeCell ref="L26:L27"/>
    <mergeCell ref="B22:F22"/>
    <mergeCell ref="D2:I2"/>
    <mergeCell ref="N2:O2"/>
    <mergeCell ref="P2:R2"/>
    <mergeCell ref="S2:U2"/>
    <mergeCell ref="X14:AC14"/>
    <mergeCell ref="C15:E15"/>
    <mergeCell ref="F15:H15"/>
    <mergeCell ref="I15:J1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FD579-8CEC-4F82-AB4F-5BF2A7A32E00}">
  <dimension ref="A1:AE27"/>
  <sheetViews>
    <sheetView workbookViewId="0">
      <selection activeCell="A27" sqref="A27"/>
    </sheetView>
  </sheetViews>
  <sheetFormatPr defaultRowHeight="14.5" x14ac:dyDescent="0.35"/>
  <sheetData>
    <row r="1" spans="1:31" x14ac:dyDescent="0.35">
      <c r="A1" s="130" t="s">
        <v>58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</row>
    <row r="2" spans="1:31" ht="15" thickBot="1" x14ac:dyDescent="0.4">
      <c r="A2" t="s">
        <v>12</v>
      </c>
      <c r="D2" s="114" t="s">
        <v>3</v>
      </c>
      <c r="E2" s="114"/>
      <c r="F2" s="114"/>
      <c r="G2" s="114"/>
      <c r="H2" s="114"/>
      <c r="I2" s="114"/>
      <c r="N2" s="119" t="s">
        <v>2</v>
      </c>
      <c r="O2" s="120"/>
      <c r="P2" s="119"/>
      <c r="Q2" s="131"/>
      <c r="R2" s="120"/>
      <c r="S2" s="119"/>
      <c r="T2" s="131"/>
      <c r="U2" s="131"/>
      <c r="V2" s="1"/>
      <c r="W2" s="2"/>
      <c r="X2" s="2"/>
      <c r="Y2" s="2"/>
      <c r="Z2" s="2"/>
    </row>
    <row r="3" spans="1:31" ht="73" thickBot="1" x14ac:dyDescent="0.4">
      <c r="A3" s="59" t="s">
        <v>13</v>
      </c>
      <c r="B3" s="24" t="s">
        <v>14</v>
      </c>
      <c r="C3" s="24" t="s">
        <v>15</v>
      </c>
      <c r="D3" s="24" t="s">
        <v>16</v>
      </c>
      <c r="E3" s="24" t="s">
        <v>17</v>
      </c>
      <c r="F3" s="25" t="s">
        <v>18</v>
      </c>
      <c r="G3" s="24" t="s">
        <v>19</v>
      </c>
      <c r="H3" s="60" t="s">
        <v>20</v>
      </c>
      <c r="I3" s="5"/>
      <c r="J3" s="6"/>
      <c r="N3" s="2"/>
      <c r="O3" s="7">
        <v>1</v>
      </c>
      <c r="P3" s="7">
        <v>2</v>
      </c>
      <c r="Q3" s="7">
        <v>3</v>
      </c>
      <c r="R3" s="7">
        <v>4</v>
      </c>
      <c r="S3" s="7">
        <v>5</v>
      </c>
      <c r="T3" s="7">
        <v>6</v>
      </c>
      <c r="U3" s="7">
        <v>7</v>
      </c>
      <c r="V3" s="7">
        <v>8</v>
      </c>
      <c r="W3" s="7">
        <v>9</v>
      </c>
      <c r="X3" s="7">
        <v>10</v>
      </c>
      <c r="Y3" s="7">
        <v>11</v>
      </c>
      <c r="Z3" s="7">
        <v>12</v>
      </c>
    </row>
    <row r="4" spans="1:31" x14ac:dyDescent="0.35">
      <c r="A4" s="8">
        <v>0</v>
      </c>
      <c r="B4" s="83">
        <v>7.4999999999999997E-2</v>
      </c>
      <c r="C4" s="83">
        <v>7.4999999999999997E-2</v>
      </c>
      <c r="D4" s="83">
        <v>7.5999999999999998E-2</v>
      </c>
      <c r="E4" s="9">
        <f>AVERAGE(B4:D4)</f>
        <v>7.5333333333333322E-2</v>
      </c>
      <c r="F4" s="9">
        <f>E4-$E$4</f>
        <v>0</v>
      </c>
      <c r="G4" s="9">
        <f>_xlfn.STDEV.S(B4:D4)</f>
        <v>5.7735026918962634E-4</v>
      </c>
      <c r="H4" s="10">
        <f>SQRT(G4)</f>
        <v>2.4028114141347555E-2</v>
      </c>
      <c r="I4" s="11"/>
      <c r="N4" s="12" t="s">
        <v>4</v>
      </c>
      <c r="O4" s="2"/>
      <c r="P4" s="2"/>
      <c r="Q4" s="2"/>
      <c r="R4" s="87">
        <v>7.4999999999999997E-2</v>
      </c>
      <c r="S4" s="87">
        <v>7.4999999999999997E-2</v>
      </c>
      <c r="T4" s="87">
        <v>7.5999999999999998E-2</v>
      </c>
      <c r="U4" s="88">
        <v>0.245</v>
      </c>
      <c r="V4" s="88">
        <v>0.245</v>
      </c>
      <c r="W4" s="88">
        <v>0.245</v>
      </c>
      <c r="X4" s="88">
        <v>0.25700000000000001</v>
      </c>
      <c r="Y4" s="88">
        <v>0.26100000000000001</v>
      </c>
      <c r="Z4" s="88">
        <v>0.26800000000000002</v>
      </c>
    </row>
    <row r="5" spans="1:31" x14ac:dyDescent="0.35">
      <c r="A5" s="13">
        <v>300</v>
      </c>
      <c r="B5" s="84">
        <v>0.122</v>
      </c>
      <c r="C5" s="84">
        <v>0.12</v>
      </c>
      <c r="D5" s="84">
        <v>0.123</v>
      </c>
      <c r="E5" s="14">
        <f t="shared" ref="E5:E10" si="0">AVERAGE(B5:D5)</f>
        <v>0.12166666666666666</v>
      </c>
      <c r="F5" s="14">
        <f t="shared" ref="F5:F11" si="1">E5-$E$4</f>
        <v>4.6333333333333337E-2</v>
      </c>
      <c r="G5" s="14">
        <f t="shared" ref="G5:G11" si="2">_xlfn.STDEV.S(B5:D5)</f>
        <v>1.5275252316519479E-3</v>
      </c>
      <c r="H5" s="15">
        <f t="shared" ref="H5:H11" si="3">SQRT(G5)</f>
        <v>3.9083567284115044E-2</v>
      </c>
      <c r="I5" s="11"/>
      <c r="J5" s="11"/>
      <c r="N5" s="12" t="s">
        <v>5</v>
      </c>
      <c r="O5" s="2"/>
      <c r="P5" s="2"/>
      <c r="Q5" s="2"/>
      <c r="R5" s="89">
        <v>0.122</v>
      </c>
      <c r="S5" s="89">
        <v>0.12</v>
      </c>
      <c r="T5" s="89">
        <v>0.123</v>
      </c>
      <c r="U5" s="90">
        <v>0.2</v>
      </c>
      <c r="V5" s="90">
        <v>0.20300000000000001</v>
      </c>
      <c r="W5" s="90">
        <v>0.22600000000000001</v>
      </c>
      <c r="X5" s="90">
        <v>0.216</v>
      </c>
      <c r="Y5" s="90">
        <v>0.215</v>
      </c>
      <c r="Z5" s="90">
        <v>0.214</v>
      </c>
    </row>
    <row r="6" spans="1:31" x14ac:dyDescent="0.35">
      <c r="A6" s="13">
        <v>600</v>
      </c>
      <c r="B6" s="84">
        <v>0.182</v>
      </c>
      <c r="C6" s="84">
        <v>0.186</v>
      </c>
      <c r="D6" s="84">
        <v>0.192</v>
      </c>
      <c r="E6" s="14">
        <f t="shared" si="0"/>
        <v>0.18666666666666668</v>
      </c>
      <c r="F6" s="14">
        <f t="shared" si="1"/>
        <v>0.11133333333333335</v>
      </c>
      <c r="G6" s="14">
        <f t="shared" si="2"/>
        <v>5.0332229568471705E-3</v>
      </c>
      <c r="H6" s="15">
        <f t="shared" si="3"/>
        <v>7.0945210950755302E-2</v>
      </c>
      <c r="I6" s="11"/>
      <c r="J6" s="11"/>
      <c r="N6" s="12" t="s">
        <v>6</v>
      </c>
      <c r="O6" s="2"/>
      <c r="P6" s="2"/>
      <c r="Q6" s="2"/>
      <c r="R6" s="89">
        <v>0.182</v>
      </c>
      <c r="S6" s="89">
        <v>0.186</v>
      </c>
      <c r="T6" s="89">
        <v>0.192</v>
      </c>
      <c r="U6" s="2">
        <v>0.254</v>
      </c>
      <c r="V6" s="2">
        <v>0.255</v>
      </c>
      <c r="W6" s="2">
        <v>0.25800000000000001</v>
      </c>
      <c r="X6" s="2">
        <v>0.246</v>
      </c>
      <c r="Y6" s="2">
        <v>0.24399999999999999</v>
      </c>
      <c r="Z6" s="2">
        <v>0.24</v>
      </c>
    </row>
    <row r="7" spans="1:31" x14ac:dyDescent="0.35">
      <c r="A7" s="13">
        <v>1200</v>
      </c>
      <c r="B7" s="84">
        <v>0.32200000000000001</v>
      </c>
      <c r="C7" s="84">
        <v>0.32600000000000001</v>
      </c>
      <c r="D7" s="84">
        <v>0.32300000000000001</v>
      </c>
      <c r="E7" s="14">
        <f t="shared" si="0"/>
        <v>0.32366666666666671</v>
      </c>
      <c r="F7" s="14">
        <f t="shared" si="1"/>
        <v>0.24833333333333341</v>
      </c>
      <c r="G7" s="14">
        <f t="shared" si="2"/>
        <v>2.0816659994661348E-3</v>
      </c>
      <c r="H7" s="15">
        <f t="shared" si="3"/>
        <v>4.5625278075493797E-2</v>
      </c>
      <c r="I7" s="11"/>
      <c r="J7" s="11"/>
      <c r="N7" s="12" t="s">
        <v>7</v>
      </c>
      <c r="O7" s="2"/>
      <c r="P7" s="2"/>
      <c r="Q7" s="2"/>
      <c r="R7" s="89">
        <v>0.32200000000000001</v>
      </c>
      <c r="S7" s="89">
        <v>0.32600000000000001</v>
      </c>
      <c r="T7" s="89">
        <v>0.32300000000000001</v>
      </c>
      <c r="U7" s="90">
        <v>0.21099999999999999</v>
      </c>
      <c r="V7" s="90">
        <v>0.21099999999999999</v>
      </c>
      <c r="W7" s="90">
        <v>0.21</v>
      </c>
      <c r="X7" s="90">
        <v>0.20699999999999999</v>
      </c>
      <c r="Y7" s="90">
        <v>0.20300000000000001</v>
      </c>
      <c r="Z7" s="90">
        <v>0.2</v>
      </c>
    </row>
    <row r="8" spans="1:31" x14ac:dyDescent="0.35">
      <c r="A8" s="13">
        <v>2000</v>
      </c>
      <c r="B8" s="84">
        <v>0.48399999999999999</v>
      </c>
      <c r="C8" s="84">
        <v>0.51700000000000002</v>
      </c>
      <c r="D8" s="84">
        <v>0.51800000000000002</v>
      </c>
      <c r="E8" s="14">
        <f t="shared" si="0"/>
        <v>0.5063333333333333</v>
      </c>
      <c r="F8" s="14">
        <f t="shared" si="1"/>
        <v>0.43099999999999999</v>
      </c>
      <c r="G8" s="14">
        <f t="shared" si="2"/>
        <v>1.9347695814575284E-2</v>
      </c>
      <c r="H8" s="15">
        <f t="shared" si="3"/>
        <v>0.13909599496238303</v>
      </c>
      <c r="I8" s="11"/>
      <c r="J8" s="11"/>
      <c r="N8" s="12" t="s">
        <v>8</v>
      </c>
      <c r="O8" s="2"/>
      <c r="P8" s="2"/>
      <c r="Q8" s="2"/>
      <c r="R8" s="89">
        <v>0.48399999999999999</v>
      </c>
      <c r="S8" s="89">
        <v>0.51700000000000002</v>
      </c>
      <c r="T8" s="89">
        <v>0.51800000000000002</v>
      </c>
      <c r="U8" s="2">
        <v>0.251</v>
      </c>
      <c r="V8" s="2">
        <v>0.252</v>
      </c>
      <c r="W8" s="2">
        <v>0.248</v>
      </c>
      <c r="X8" s="2">
        <v>0.26400000000000001</v>
      </c>
      <c r="Y8" s="2">
        <v>0.26300000000000001</v>
      </c>
      <c r="Z8" s="2">
        <v>0.26100000000000001</v>
      </c>
    </row>
    <row r="9" spans="1:31" x14ac:dyDescent="0.35">
      <c r="A9" s="13">
        <v>2500</v>
      </c>
      <c r="B9" s="84">
        <v>0.60599999999999998</v>
      </c>
      <c r="C9" s="84">
        <v>0.68799999999999994</v>
      </c>
      <c r="D9" s="84">
        <v>0.68400000000000005</v>
      </c>
      <c r="E9" s="14">
        <f t="shared" si="0"/>
        <v>0.65933333333333344</v>
      </c>
      <c r="F9" s="14">
        <f t="shared" si="1"/>
        <v>0.58400000000000007</v>
      </c>
      <c r="G9" s="14">
        <f t="shared" si="2"/>
        <v>4.6231302526895494E-2</v>
      </c>
      <c r="H9" s="15">
        <f t="shared" si="3"/>
        <v>0.21501465653972404</v>
      </c>
      <c r="I9" s="11"/>
      <c r="J9" s="11"/>
      <c r="N9" s="12" t="s">
        <v>9</v>
      </c>
      <c r="O9" s="2"/>
      <c r="P9" s="2"/>
      <c r="Q9" s="2"/>
      <c r="R9" s="89">
        <v>0.60599999999999998</v>
      </c>
      <c r="S9" s="89">
        <v>0.68799999999999994</v>
      </c>
      <c r="T9" s="89">
        <v>0.68400000000000005</v>
      </c>
      <c r="U9" s="90">
        <v>0.252</v>
      </c>
      <c r="V9" s="90">
        <v>0.255</v>
      </c>
      <c r="W9" s="90">
        <v>0.25</v>
      </c>
      <c r="X9" s="90">
        <v>0.245</v>
      </c>
      <c r="Y9" s="90">
        <v>0.248</v>
      </c>
      <c r="Z9" s="90">
        <v>0.24399999999999999</v>
      </c>
    </row>
    <row r="10" spans="1:31" x14ac:dyDescent="0.35">
      <c r="A10" s="13">
        <v>3200</v>
      </c>
      <c r="B10" s="84">
        <v>0.81499999999999995</v>
      </c>
      <c r="C10" s="84">
        <v>0.83799999999999997</v>
      </c>
      <c r="D10" s="84">
        <v>0.871</v>
      </c>
      <c r="E10" s="14">
        <f t="shared" si="0"/>
        <v>0.84133333333333338</v>
      </c>
      <c r="F10" s="14">
        <f t="shared" si="1"/>
        <v>0.76600000000000001</v>
      </c>
      <c r="G10" s="14">
        <f t="shared" si="2"/>
        <v>2.8148416178061152E-2</v>
      </c>
      <c r="H10" s="15">
        <f t="shared" si="3"/>
        <v>0.16777489734182868</v>
      </c>
      <c r="I10" s="11"/>
      <c r="J10" s="11"/>
      <c r="N10" s="12" t="s">
        <v>10</v>
      </c>
      <c r="O10" s="2"/>
      <c r="P10" s="2"/>
      <c r="Q10" s="2"/>
      <c r="R10" s="89">
        <v>0.81499999999999995</v>
      </c>
      <c r="S10" s="89">
        <v>0.83799999999999997</v>
      </c>
      <c r="T10" s="89">
        <v>0.871</v>
      </c>
      <c r="U10" s="91">
        <v>0.109</v>
      </c>
      <c r="V10" s="91">
        <v>0.112</v>
      </c>
      <c r="W10" s="91">
        <v>0.115</v>
      </c>
      <c r="X10" s="2"/>
      <c r="Y10" s="2"/>
      <c r="Z10" s="2"/>
    </row>
    <row r="11" spans="1:31" ht="15" thickBot="1" x14ac:dyDescent="0.4">
      <c r="A11" s="16">
        <v>4000</v>
      </c>
      <c r="B11" s="84">
        <v>1.075</v>
      </c>
      <c r="C11" s="84">
        <v>1.077</v>
      </c>
      <c r="D11" s="84">
        <v>1.081</v>
      </c>
      <c r="E11" s="17">
        <f>AVERAGE(B11:D11)</f>
        <v>1.0776666666666668</v>
      </c>
      <c r="F11" s="17">
        <f t="shared" si="1"/>
        <v>1.0023333333333335</v>
      </c>
      <c r="G11" s="17">
        <f t="shared" si="2"/>
        <v>3.0550504633038958E-3</v>
      </c>
      <c r="H11" s="18">
        <f t="shared" si="3"/>
        <v>5.5272510919116891E-2</v>
      </c>
      <c r="I11" s="11"/>
      <c r="J11" s="11"/>
      <c r="N11" s="12" t="s">
        <v>11</v>
      </c>
      <c r="O11" s="2"/>
      <c r="P11" s="2"/>
      <c r="Q11" s="2"/>
      <c r="R11" s="89">
        <v>1.075</v>
      </c>
      <c r="S11" s="89">
        <v>1.077</v>
      </c>
      <c r="T11" s="89">
        <v>1.081</v>
      </c>
      <c r="U11" s="2"/>
      <c r="V11" s="2"/>
      <c r="W11" s="2"/>
      <c r="X11" s="2"/>
      <c r="Y11" s="2"/>
      <c r="Z11" s="2"/>
    </row>
    <row r="13" spans="1:31" x14ac:dyDescent="0.35">
      <c r="S13" s="19"/>
    </row>
    <row r="14" spans="1:31" ht="15" thickBot="1" x14ac:dyDescent="0.4">
      <c r="X14" s="114"/>
      <c r="Y14" s="114"/>
      <c r="Z14" s="114"/>
      <c r="AA14" s="114"/>
      <c r="AB14" s="114"/>
      <c r="AC14" s="114"/>
    </row>
    <row r="15" spans="1:31" ht="15" thickBot="1" x14ac:dyDescent="0.4">
      <c r="A15" s="20" t="s">
        <v>22</v>
      </c>
      <c r="B15" s="21"/>
      <c r="C15" s="121" t="s">
        <v>23</v>
      </c>
      <c r="D15" s="121"/>
      <c r="E15" s="121"/>
      <c r="F15" s="121" t="s">
        <v>24</v>
      </c>
      <c r="G15" s="121"/>
      <c r="H15" s="121"/>
      <c r="I15" s="122" t="s">
        <v>25</v>
      </c>
      <c r="J15" s="123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31" ht="43.5" x14ac:dyDescent="0.35">
      <c r="A16" s="22" t="s">
        <v>26</v>
      </c>
      <c r="B16" s="23" t="s">
        <v>55</v>
      </c>
      <c r="C16" s="24" t="s">
        <v>14</v>
      </c>
      <c r="D16" s="24" t="s">
        <v>15</v>
      </c>
      <c r="E16" s="24" t="s">
        <v>28</v>
      </c>
      <c r="F16" s="24" t="s">
        <v>14</v>
      </c>
      <c r="G16" s="24" t="s">
        <v>15</v>
      </c>
      <c r="H16" s="24" t="s">
        <v>28</v>
      </c>
      <c r="I16" s="25" t="s">
        <v>29</v>
      </c>
      <c r="J16" s="85" t="s">
        <v>30</v>
      </c>
      <c r="K16" s="26" t="s">
        <v>56</v>
      </c>
      <c r="L16" s="27"/>
      <c r="P16" s="5"/>
      <c r="S16" s="19"/>
    </row>
    <row r="17" spans="1:19" x14ac:dyDescent="0.35">
      <c r="A17" s="13" t="s">
        <v>32</v>
      </c>
      <c r="B17" s="2">
        <v>4</v>
      </c>
      <c r="C17" s="90">
        <v>0.2</v>
      </c>
      <c r="D17" s="90">
        <v>0.20300000000000001</v>
      </c>
      <c r="E17" s="90">
        <v>0.22600000000000001</v>
      </c>
      <c r="F17" s="91">
        <v>0.109</v>
      </c>
      <c r="G17" s="91">
        <v>0.112</v>
      </c>
      <c r="H17" s="91">
        <v>0.115</v>
      </c>
      <c r="I17" s="30">
        <f>AVERAGE(C17:E17)</f>
        <v>0.20966666666666667</v>
      </c>
      <c r="J17" s="15">
        <f>AVERAGE(C17:E17)-AVERAGE(F17:H17)</f>
        <v>9.7666666666666666E-2</v>
      </c>
      <c r="K17" s="11">
        <f>AVERAGE(F17:H17)</f>
        <v>0.112</v>
      </c>
      <c r="S17" s="19"/>
    </row>
    <row r="18" spans="1:19" x14ac:dyDescent="0.35">
      <c r="A18" s="13" t="s">
        <v>33</v>
      </c>
      <c r="B18" s="2">
        <v>4</v>
      </c>
      <c r="C18" s="90">
        <v>0.216</v>
      </c>
      <c r="D18" s="90">
        <v>0.215</v>
      </c>
      <c r="E18" s="90">
        <v>0.214</v>
      </c>
      <c r="F18" s="91">
        <v>0.109</v>
      </c>
      <c r="G18" s="91">
        <v>0.112</v>
      </c>
      <c r="H18" s="91">
        <v>0.115</v>
      </c>
      <c r="I18" s="30">
        <f>AVERAGE(C18:E18)</f>
        <v>0.215</v>
      </c>
      <c r="J18" s="15">
        <f>AVERAGE(C18:E18)-AVERAGE(F18:H18)</f>
        <v>0.10299999999999999</v>
      </c>
      <c r="K18" s="11">
        <f t="shared" ref="K18" si="4">AVERAGE(F18:H18)</f>
        <v>0.112</v>
      </c>
      <c r="S18" s="19"/>
    </row>
    <row r="19" spans="1:19" x14ac:dyDescent="0.35">
      <c r="A19" s="13" t="s">
        <v>35</v>
      </c>
      <c r="B19" s="2">
        <v>4</v>
      </c>
      <c r="C19" s="90">
        <v>0.252</v>
      </c>
      <c r="D19" s="90">
        <v>0.255</v>
      </c>
      <c r="E19" s="90">
        <v>0.25</v>
      </c>
      <c r="F19" s="91">
        <v>0.109</v>
      </c>
      <c r="G19" s="91">
        <v>0.112</v>
      </c>
      <c r="H19" s="91">
        <v>0.115</v>
      </c>
      <c r="I19" s="30">
        <f>AVERAGE(C19:E19)</f>
        <v>0.25233333333333335</v>
      </c>
      <c r="J19" s="15">
        <f>AVERAGE(C19:E19)-AVERAGE(F19:H19)</f>
        <v>0.14033333333333337</v>
      </c>
      <c r="K19" s="11">
        <f t="shared" ref="K19:K20" si="5">AVERAGE(F19:H19)</f>
        <v>0.112</v>
      </c>
      <c r="S19" s="19"/>
    </row>
    <row r="20" spans="1:19" x14ac:dyDescent="0.35">
      <c r="A20" s="13" t="s">
        <v>36</v>
      </c>
      <c r="B20" s="2">
        <v>4</v>
      </c>
      <c r="C20" s="90">
        <v>0.245</v>
      </c>
      <c r="D20" s="90">
        <v>0.248</v>
      </c>
      <c r="E20" s="90">
        <v>0.24399999999999999</v>
      </c>
      <c r="F20" s="91">
        <v>0.109</v>
      </c>
      <c r="G20" s="91">
        <v>0.112</v>
      </c>
      <c r="H20" s="91">
        <v>0.115</v>
      </c>
      <c r="I20" s="30">
        <f>AVERAGE(C20:E20)</f>
        <v>0.24566666666666667</v>
      </c>
      <c r="J20" s="15">
        <f>AVERAGE(C20:E20)-AVERAGE(F20:H20)</f>
        <v>0.13366666666666666</v>
      </c>
      <c r="K20" s="11">
        <f t="shared" si="5"/>
        <v>0.112</v>
      </c>
      <c r="S20" s="19"/>
    </row>
    <row r="21" spans="1:19" x14ac:dyDescent="0.35">
      <c r="S21" s="19"/>
    </row>
    <row r="22" spans="1:19" ht="15" thickBot="1" x14ac:dyDescent="0.4">
      <c r="B22" s="114" t="s">
        <v>39</v>
      </c>
      <c r="C22" s="114"/>
      <c r="D22" s="114"/>
      <c r="E22" s="114"/>
      <c r="F22" s="114"/>
      <c r="H22" s="33"/>
      <c r="I22" s="33"/>
      <c r="J22" s="33"/>
      <c r="N22" s="19"/>
    </row>
    <row r="23" spans="1:19" ht="87.5" thickBot="1" x14ac:dyDescent="0.4">
      <c r="A23" s="22" t="s">
        <v>26</v>
      </c>
      <c r="B23" s="25" t="s">
        <v>40</v>
      </c>
      <c r="C23" s="23" t="s">
        <v>41</v>
      </c>
      <c r="D23" s="24" t="s">
        <v>42</v>
      </c>
      <c r="E23" s="24" t="s">
        <v>43</v>
      </c>
      <c r="F23" s="34" t="s">
        <v>44</v>
      </c>
      <c r="G23" s="35" t="s">
        <v>45</v>
      </c>
      <c r="H23" s="36" t="s">
        <v>46</v>
      </c>
      <c r="I23" s="37" t="s">
        <v>47</v>
      </c>
      <c r="J23" s="34" t="s">
        <v>48</v>
      </c>
      <c r="K23" s="38" t="s">
        <v>49</v>
      </c>
      <c r="L23" s="38" t="s">
        <v>50</v>
      </c>
    </row>
    <row r="24" spans="1:19" x14ac:dyDescent="0.35">
      <c r="A24" s="13" t="s">
        <v>32</v>
      </c>
      <c r="B24" s="43">
        <f>(J17-$N$26)/$N$25</f>
        <v>579.53817473797585</v>
      </c>
      <c r="C24" s="2">
        <v>60</v>
      </c>
      <c r="D24" s="44">
        <f>(B24*B17)/2</f>
        <v>1159.0763494759517</v>
      </c>
      <c r="E24" s="45">
        <f>D24/1000</f>
        <v>1.1590763494759517</v>
      </c>
      <c r="F24" s="45">
        <f>(E24/1)/(C24/30)</f>
        <v>0.57953817473797586</v>
      </c>
      <c r="G24" s="2">
        <v>0.6</v>
      </c>
      <c r="H24" s="2">
        <v>1</v>
      </c>
      <c r="I24" s="45">
        <f>F24/1</f>
        <v>0.57953817473797586</v>
      </c>
      <c r="J24" s="46">
        <f>I24/(G24*H24)</f>
        <v>0.96589695789662644</v>
      </c>
      <c r="K24" s="124">
        <f>AVERAGE(J24:J25)</f>
        <v>0.98317908778325513</v>
      </c>
      <c r="L24" s="124">
        <f>AVERAGE(I24:I25)</f>
        <v>0.58990745266995304</v>
      </c>
      <c r="N24" s="19" t="s">
        <v>51</v>
      </c>
    </row>
    <row r="25" spans="1:19" ht="15" thickBot="1" x14ac:dyDescent="0.4">
      <c r="A25" s="13" t="s">
        <v>33</v>
      </c>
      <c r="B25" s="43">
        <f>(J18-$N$26)/$N$25</f>
        <v>600.27673060193035</v>
      </c>
      <c r="C25" s="2">
        <v>60</v>
      </c>
      <c r="D25" s="44">
        <f>(B25*B18)/2</f>
        <v>1200.5534612038607</v>
      </c>
      <c r="E25" s="45">
        <f t="shared" ref="E25:E27" si="6">D25/1000</f>
        <v>1.2005534612038606</v>
      </c>
      <c r="F25" s="45">
        <f t="shared" ref="F25:F27" si="7">(E25/1)/(C25/30)</f>
        <v>0.60027673060193032</v>
      </c>
      <c r="G25" s="2">
        <v>0.6</v>
      </c>
      <c r="H25" s="2">
        <v>1</v>
      </c>
      <c r="I25" s="45">
        <f t="shared" ref="I25:I27" si="8">F25/1</f>
        <v>0.60027673060193032</v>
      </c>
      <c r="J25" s="46">
        <f t="shared" ref="J25:J27" si="9">I25/(G25*H25)</f>
        <v>1.0004612176698839</v>
      </c>
      <c r="K25" s="125"/>
      <c r="L25" s="125"/>
      <c r="M25" t="s">
        <v>52</v>
      </c>
      <c r="N25" s="86">
        <f>SLOPE(F5:F11,A5:A11)</f>
        <v>2.571699480098867E-4</v>
      </c>
    </row>
    <row r="26" spans="1:19" x14ac:dyDescent="0.35">
      <c r="A26" s="13" t="s">
        <v>35</v>
      </c>
      <c r="B26" s="43">
        <f>(J19-$N$26)/$N$25</f>
        <v>745.44662164961267</v>
      </c>
      <c r="C26" s="51">
        <v>60</v>
      </c>
      <c r="D26" s="44">
        <f>(B26*B19)/2</f>
        <v>1490.8932432992253</v>
      </c>
      <c r="E26" s="45">
        <f t="shared" si="6"/>
        <v>1.4908932432992252</v>
      </c>
      <c r="F26" s="45">
        <f t="shared" si="7"/>
        <v>0.74544662164961262</v>
      </c>
      <c r="G26" s="2">
        <v>0.6</v>
      </c>
      <c r="H26" s="52">
        <v>1</v>
      </c>
      <c r="I26" s="45">
        <f t="shared" si="8"/>
        <v>0.74544662164961262</v>
      </c>
      <c r="J26" s="46">
        <f t="shared" si="9"/>
        <v>1.2424110360826877</v>
      </c>
      <c r="K26" s="124">
        <f>AVERAGE(J26:J27)</f>
        <v>1.2208083737244015</v>
      </c>
      <c r="L26" s="124">
        <f>AVERAGE(I26:I27)</f>
        <v>0.7324850242346409</v>
      </c>
      <c r="M26" t="s">
        <v>53</v>
      </c>
      <c r="N26">
        <f>INTERCEPT(F5:F11,A5:A11)</f>
        <v>-5.1373135600443209E-2</v>
      </c>
    </row>
    <row r="27" spans="1:19" ht="15" thickBot="1" x14ac:dyDescent="0.4">
      <c r="A27" s="13" t="s">
        <v>36</v>
      </c>
      <c r="B27" s="43">
        <f>(J20-$N$26)/$N$25</f>
        <v>719.52342681966923</v>
      </c>
      <c r="C27" s="51">
        <v>60</v>
      </c>
      <c r="D27" s="44">
        <f>(B27*B20)/2</f>
        <v>1439.0468536393385</v>
      </c>
      <c r="E27" s="45">
        <f t="shared" si="6"/>
        <v>1.4390468536393384</v>
      </c>
      <c r="F27" s="45">
        <f t="shared" si="7"/>
        <v>0.71952342681966919</v>
      </c>
      <c r="G27" s="2">
        <v>0.6</v>
      </c>
      <c r="H27" s="52">
        <v>1</v>
      </c>
      <c r="I27" s="45">
        <f t="shared" si="8"/>
        <v>0.71952342681966919</v>
      </c>
      <c r="J27" s="46">
        <f t="shared" si="9"/>
        <v>1.1992057113661154</v>
      </c>
      <c r="K27" s="126"/>
      <c r="L27" s="126"/>
    </row>
  </sheetData>
  <mergeCells count="14">
    <mergeCell ref="A1:AE1"/>
    <mergeCell ref="K24:K25"/>
    <mergeCell ref="L24:L25"/>
    <mergeCell ref="K26:K27"/>
    <mergeCell ref="L26:L27"/>
    <mergeCell ref="B22:F22"/>
    <mergeCell ref="D2:I2"/>
    <mergeCell ref="N2:O2"/>
    <mergeCell ref="P2:R2"/>
    <mergeCell ref="S2:U2"/>
    <mergeCell ref="X14:AC14"/>
    <mergeCell ref="C15:E15"/>
    <mergeCell ref="F15:H15"/>
    <mergeCell ref="I15:J1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736CC-C352-4B9E-8C9A-B42C48642283}">
  <dimension ref="A1:AE27"/>
  <sheetViews>
    <sheetView workbookViewId="0">
      <selection activeCell="A27" sqref="A27"/>
    </sheetView>
  </sheetViews>
  <sheetFormatPr defaultRowHeight="14.5" x14ac:dyDescent="0.35"/>
  <sheetData>
    <row r="1" spans="1:31" x14ac:dyDescent="0.35">
      <c r="A1" s="132" t="s">
        <v>57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</row>
    <row r="2" spans="1:31" ht="15" thickBot="1" x14ac:dyDescent="0.4">
      <c r="A2" t="s">
        <v>12</v>
      </c>
      <c r="D2" s="114" t="s">
        <v>3</v>
      </c>
      <c r="E2" s="114"/>
      <c r="F2" s="114"/>
      <c r="G2" s="114"/>
      <c r="H2" s="114"/>
      <c r="I2" s="114"/>
      <c r="N2" s="119" t="s">
        <v>2</v>
      </c>
      <c r="O2" s="120"/>
      <c r="P2" s="119"/>
      <c r="Q2" s="131"/>
      <c r="R2" s="120"/>
      <c r="S2" s="119"/>
      <c r="T2" s="131"/>
      <c r="U2" s="131"/>
      <c r="V2" s="1"/>
      <c r="W2" s="2"/>
      <c r="X2" s="2"/>
      <c r="Y2" s="2"/>
      <c r="Z2" s="2"/>
    </row>
    <row r="3" spans="1:31" ht="73" thickBot="1" x14ac:dyDescent="0.4">
      <c r="A3" s="9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4" t="s">
        <v>18</v>
      </c>
      <c r="G3" s="3" t="s">
        <v>19</v>
      </c>
      <c r="H3" s="94" t="s">
        <v>20</v>
      </c>
      <c r="I3" s="5"/>
      <c r="J3" s="6"/>
      <c r="N3" s="2"/>
      <c r="O3" s="7">
        <v>1</v>
      </c>
      <c r="P3" s="7">
        <v>2</v>
      </c>
      <c r="Q3" s="7">
        <v>3</v>
      </c>
      <c r="R3" s="7">
        <v>4</v>
      </c>
      <c r="S3" s="7">
        <v>5</v>
      </c>
      <c r="T3" s="7">
        <v>6</v>
      </c>
      <c r="U3" s="7">
        <v>7</v>
      </c>
      <c r="V3" s="7">
        <v>8</v>
      </c>
      <c r="W3" s="7">
        <v>9</v>
      </c>
      <c r="X3" s="7">
        <v>10</v>
      </c>
      <c r="Y3" s="7">
        <v>11</v>
      </c>
      <c r="Z3" s="7">
        <v>12</v>
      </c>
    </row>
    <row r="4" spans="1:31" x14ac:dyDescent="0.35">
      <c r="A4" s="8">
        <v>0</v>
      </c>
      <c r="B4" s="83">
        <v>7.4999999999999997E-2</v>
      </c>
      <c r="C4" s="83">
        <v>7.4999999999999997E-2</v>
      </c>
      <c r="D4" s="83">
        <v>7.5999999999999998E-2</v>
      </c>
      <c r="E4" s="9">
        <f>AVERAGE(B4:D4)</f>
        <v>7.5333333333333322E-2</v>
      </c>
      <c r="F4" s="9">
        <f>E4-$E$4</f>
        <v>0</v>
      </c>
      <c r="G4" s="9">
        <f>_xlfn.STDEV.S(B4:D4)</f>
        <v>5.7735026918962634E-4</v>
      </c>
      <c r="H4" s="10">
        <f>SQRT(G4)</f>
        <v>2.4028114141347555E-2</v>
      </c>
      <c r="I4" s="11"/>
      <c r="N4" s="12" t="s">
        <v>4</v>
      </c>
      <c r="O4" s="2"/>
      <c r="P4" s="2"/>
      <c r="Q4" s="2"/>
      <c r="R4" s="87">
        <v>7.4999999999999997E-2</v>
      </c>
      <c r="S4" s="87">
        <v>7.4999999999999997E-2</v>
      </c>
      <c r="T4" s="87">
        <v>7.5999999999999998E-2</v>
      </c>
      <c r="U4" s="95">
        <v>0.245</v>
      </c>
      <c r="V4" s="95">
        <v>0.245</v>
      </c>
      <c r="W4" s="95">
        <v>0.245</v>
      </c>
      <c r="X4" s="95">
        <v>0.25700000000000001</v>
      </c>
      <c r="Y4" s="95">
        <v>0.26100000000000001</v>
      </c>
      <c r="Z4" s="95">
        <v>0.26800000000000002</v>
      </c>
    </row>
    <row r="5" spans="1:31" x14ac:dyDescent="0.35">
      <c r="A5" s="13">
        <v>300</v>
      </c>
      <c r="B5" s="84">
        <v>0.122</v>
      </c>
      <c r="C5" s="84">
        <v>0.12</v>
      </c>
      <c r="D5" s="84">
        <v>0.123</v>
      </c>
      <c r="E5" s="14">
        <f t="shared" ref="E5:E10" si="0">AVERAGE(B5:D5)</f>
        <v>0.12166666666666666</v>
      </c>
      <c r="F5" s="14">
        <f t="shared" ref="F5:F11" si="1">E5-$E$4</f>
        <v>4.6333333333333337E-2</v>
      </c>
      <c r="G5" s="14">
        <f t="shared" ref="G5:G11" si="2">_xlfn.STDEV.S(B5:D5)</f>
        <v>1.5275252316519479E-3</v>
      </c>
      <c r="H5" s="15">
        <f t="shared" ref="H5:H11" si="3">SQRT(G5)</f>
        <v>3.9083567284115044E-2</v>
      </c>
      <c r="I5" s="11"/>
      <c r="J5" s="11"/>
      <c r="N5" s="12" t="s">
        <v>5</v>
      </c>
      <c r="O5" s="2"/>
      <c r="P5" s="2"/>
      <c r="Q5" s="2"/>
      <c r="R5" s="89">
        <v>0.122</v>
      </c>
      <c r="S5" s="89">
        <v>0.12</v>
      </c>
      <c r="T5" s="89">
        <v>0.123</v>
      </c>
      <c r="U5" s="2">
        <v>0.2</v>
      </c>
      <c r="V5" s="2">
        <v>0.20300000000000001</v>
      </c>
      <c r="W5" s="2">
        <v>0.22600000000000001</v>
      </c>
      <c r="X5" s="2">
        <v>0.216</v>
      </c>
      <c r="Y5" s="2">
        <v>0.215</v>
      </c>
      <c r="Z5" s="2">
        <v>0.214</v>
      </c>
    </row>
    <row r="6" spans="1:31" x14ac:dyDescent="0.35">
      <c r="A6" s="13">
        <v>600</v>
      </c>
      <c r="B6" s="84">
        <v>0.182</v>
      </c>
      <c r="C6" s="84">
        <v>0.186</v>
      </c>
      <c r="D6" s="84">
        <v>0.192</v>
      </c>
      <c r="E6" s="14">
        <f t="shared" si="0"/>
        <v>0.18666666666666668</v>
      </c>
      <c r="F6" s="14">
        <f t="shared" si="1"/>
        <v>0.11133333333333335</v>
      </c>
      <c r="G6" s="14">
        <f t="shared" si="2"/>
        <v>5.0332229568471705E-3</v>
      </c>
      <c r="H6" s="15">
        <f t="shared" si="3"/>
        <v>7.0945210950755302E-2</v>
      </c>
      <c r="I6" s="11"/>
      <c r="J6" s="11"/>
      <c r="N6" s="12" t="s">
        <v>6</v>
      </c>
      <c r="O6" s="2"/>
      <c r="P6" s="2"/>
      <c r="Q6" s="2"/>
      <c r="R6" s="89">
        <v>0.182</v>
      </c>
      <c r="S6" s="89">
        <v>0.186</v>
      </c>
      <c r="T6" s="89">
        <v>0.192</v>
      </c>
      <c r="U6" s="96">
        <v>0.254</v>
      </c>
      <c r="V6" s="96">
        <v>0.255</v>
      </c>
      <c r="W6" s="96">
        <v>0.25800000000000001</v>
      </c>
      <c r="X6" s="96">
        <v>0.246</v>
      </c>
      <c r="Y6" s="96">
        <v>0.24399999999999999</v>
      </c>
      <c r="Z6" s="96">
        <v>0.24</v>
      </c>
    </row>
    <row r="7" spans="1:31" x14ac:dyDescent="0.35">
      <c r="A7" s="13">
        <v>1200</v>
      </c>
      <c r="B7" s="84">
        <v>0.32200000000000001</v>
      </c>
      <c r="C7" s="84">
        <v>0.32600000000000001</v>
      </c>
      <c r="D7" s="84">
        <v>0.32300000000000001</v>
      </c>
      <c r="E7" s="14">
        <f t="shared" si="0"/>
        <v>0.32366666666666671</v>
      </c>
      <c r="F7" s="14">
        <f t="shared" si="1"/>
        <v>0.24833333333333341</v>
      </c>
      <c r="G7" s="14">
        <f t="shared" si="2"/>
        <v>2.0816659994661348E-3</v>
      </c>
      <c r="H7" s="15">
        <f t="shared" si="3"/>
        <v>4.5625278075493797E-2</v>
      </c>
      <c r="I7" s="11"/>
      <c r="J7" s="11"/>
      <c r="N7" s="12" t="s">
        <v>7</v>
      </c>
      <c r="O7" s="2"/>
      <c r="P7" s="2"/>
      <c r="Q7" s="2"/>
      <c r="R7" s="89">
        <v>0.32200000000000001</v>
      </c>
      <c r="S7" s="89">
        <v>0.32600000000000001</v>
      </c>
      <c r="T7" s="89">
        <v>0.32300000000000001</v>
      </c>
      <c r="U7" s="2">
        <v>0.21099999999999999</v>
      </c>
      <c r="V7" s="2">
        <v>0.21099999999999999</v>
      </c>
      <c r="W7" s="2">
        <v>0.21</v>
      </c>
      <c r="X7" s="2">
        <v>0.20699999999999999</v>
      </c>
      <c r="Y7" s="2">
        <v>0.20300000000000001</v>
      </c>
      <c r="Z7" s="2">
        <v>0.2</v>
      </c>
    </row>
    <row r="8" spans="1:31" x14ac:dyDescent="0.35">
      <c r="A8" s="13">
        <v>2000</v>
      </c>
      <c r="B8" s="84">
        <v>0.48399999999999999</v>
      </c>
      <c r="C8" s="84">
        <v>0.51700000000000002</v>
      </c>
      <c r="D8" s="84">
        <v>0.51800000000000002</v>
      </c>
      <c r="E8" s="14">
        <f t="shared" si="0"/>
        <v>0.5063333333333333</v>
      </c>
      <c r="F8" s="14">
        <f t="shared" si="1"/>
        <v>0.43099999999999999</v>
      </c>
      <c r="G8" s="14">
        <f t="shared" si="2"/>
        <v>1.9347695814575284E-2</v>
      </c>
      <c r="H8" s="15">
        <f t="shared" si="3"/>
        <v>0.13909599496238303</v>
      </c>
      <c r="I8" s="11"/>
      <c r="J8" s="11"/>
      <c r="N8" s="12" t="s">
        <v>8</v>
      </c>
      <c r="O8" s="2"/>
      <c r="P8" s="2"/>
      <c r="Q8" s="2"/>
      <c r="R8" s="89">
        <v>0.48399999999999999</v>
      </c>
      <c r="S8" s="89">
        <v>0.51700000000000002</v>
      </c>
      <c r="T8" s="89">
        <v>0.51800000000000002</v>
      </c>
      <c r="U8" s="96">
        <v>0.251</v>
      </c>
      <c r="V8" s="96">
        <v>0.252</v>
      </c>
      <c r="W8" s="96">
        <v>0.248</v>
      </c>
      <c r="X8" s="96">
        <v>0.26400000000000001</v>
      </c>
      <c r="Y8" s="96">
        <v>0.26300000000000001</v>
      </c>
      <c r="Z8" s="96">
        <v>0.26100000000000001</v>
      </c>
    </row>
    <row r="9" spans="1:31" x14ac:dyDescent="0.35">
      <c r="A9" s="13">
        <v>2500</v>
      </c>
      <c r="B9" s="84">
        <v>0.60599999999999998</v>
      </c>
      <c r="C9" s="84">
        <v>0.68799999999999994</v>
      </c>
      <c r="D9" s="84">
        <v>0.68400000000000005</v>
      </c>
      <c r="E9" s="14">
        <f t="shared" si="0"/>
        <v>0.65933333333333344</v>
      </c>
      <c r="F9" s="14">
        <f t="shared" si="1"/>
        <v>0.58400000000000007</v>
      </c>
      <c r="G9" s="14">
        <f t="shared" si="2"/>
        <v>4.6231302526895494E-2</v>
      </c>
      <c r="H9" s="15">
        <f t="shared" si="3"/>
        <v>0.21501465653972404</v>
      </c>
      <c r="I9" s="11"/>
      <c r="J9" s="11"/>
      <c r="N9" s="12" t="s">
        <v>9</v>
      </c>
      <c r="O9" s="2"/>
      <c r="P9" s="2"/>
      <c r="Q9" s="2"/>
      <c r="R9" s="89">
        <v>0.60599999999999998</v>
      </c>
      <c r="S9" s="89">
        <v>0.68799999999999994</v>
      </c>
      <c r="T9" s="89">
        <v>0.68400000000000005</v>
      </c>
      <c r="U9" s="2">
        <v>0.252</v>
      </c>
      <c r="V9" s="2">
        <v>0.255</v>
      </c>
      <c r="W9" s="2">
        <v>0.25</v>
      </c>
      <c r="X9" s="2">
        <v>0.245</v>
      </c>
      <c r="Y9" s="2">
        <v>0.248</v>
      </c>
      <c r="Z9" s="2">
        <v>0.24399999999999999</v>
      </c>
    </row>
    <row r="10" spans="1:31" x14ac:dyDescent="0.35">
      <c r="A10" s="13">
        <v>3200</v>
      </c>
      <c r="B10" s="84">
        <v>0.81499999999999995</v>
      </c>
      <c r="C10" s="84">
        <v>0.83799999999999997</v>
      </c>
      <c r="D10" s="84">
        <v>0.871</v>
      </c>
      <c r="E10" s="14">
        <f t="shared" si="0"/>
        <v>0.84133333333333338</v>
      </c>
      <c r="F10" s="14">
        <f t="shared" si="1"/>
        <v>0.76600000000000001</v>
      </c>
      <c r="G10" s="14">
        <f t="shared" si="2"/>
        <v>2.8148416178061152E-2</v>
      </c>
      <c r="H10" s="15">
        <f t="shared" si="3"/>
        <v>0.16777489734182868</v>
      </c>
      <c r="I10" s="11"/>
      <c r="J10" s="11"/>
      <c r="N10" s="12" t="s">
        <v>10</v>
      </c>
      <c r="O10" s="2"/>
      <c r="P10" s="2"/>
      <c r="Q10" s="2"/>
      <c r="R10" s="89">
        <v>0.81499999999999995</v>
      </c>
      <c r="S10" s="89">
        <v>0.83799999999999997</v>
      </c>
      <c r="T10" s="89">
        <v>0.871</v>
      </c>
      <c r="U10" s="91">
        <v>0.109</v>
      </c>
      <c r="V10" s="91">
        <v>0.112</v>
      </c>
      <c r="W10" s="91">
        <v>0.115</v>
      </c>
      <c r="X10" s="2"/>
      <c r="Y10" s="2"/>
      <c r="Z10" s="2"/>
    </row>
    <row r="11" spans="1:31" ht="15" thickBot="1" x14ac:dyDescent="0.4">
      <c r="A11" s="16">
        <v>4000</v>
      </c>
      <c r="B11" s="84">
        <v>1.075</v>
      </c>
      <c r="C11" s="84">
        <v>1.077</v>
      </c>
      <c r="D11" s="84">
        <v>1.081</v>
      </c>
      <c r="E11" s="17">
        <f>AVERAGE(B11:D11)</f>
        <v>1.0776666666666668</v>
      </c>
      <c r="F11" s="17">
        <f t="shared" si="1"/>
        <v>1.0023333333333335</v>
      </c>
      <c r="G11" s="17">
        <f t="shared" si="2"/>
        <v>3.0550504633038958E-3</v>
      </c>
      <c r="H11" s="18">
        <f t="shared" si="3"/>
        <v>5.5272510919116891E-2</v>
      </c>
      <c r="I11" s="11"/>
      <c r="J11" s="11"/>
      <c r="N11" s="12" t="s">
        <v>11</v>
      </c>
      <c r="O11" s="2"/>
      <c r="P11" s="2"/>
      <c r="Q11" s="2"/>
      <c r="R11" s="89">
        <v>1.075</v>
      </c>
      <c r="S11" s="89">
        <v>1.077</v>
      </c>
      <c r="T11" s="89">
        <v>1.081</v>
      </c>
      <c r="U11" s="2"/>
      <c r="V11" s="2"/>
      <c r="W11" s="2"/>
      <c r="X11" s="2"/>
      <c r="Y11" s="2"/>
      <c r="Z11" s="2"/>
    </row>
    <row r="13" spans="1:31" x14ac:dyDescent="0.35">
      <c r="S13" s="19"/>
    </row>
    <row r="14" spans="1:31" ht="15" thickBot="1" x14ac:dyDescent="0.4">
      <c r="X14" s="114"/>
      <c r="Y14" s="114"/>
      <c r="Z14" s="114"/>
      <c r="AA14" s="114"/>
      <c r="AB14" s="114"/>
      <c r="AC14" s="114"/>
    </row>
    <row r="15" spans="1:31" ht="15" thickBot="1" x14ac:dyDescent="0.4">
      <c r="A15" s="20" t="s">
        <v>22</v>
      </c>
      <c r="B15" s="21"/>
      <c r="C15" s="121" t="s">
        <v>23</v>
      </c>
      <c r="D15" s="121"/>
      <c r="E15" s="121"/>
      <c r="F15" s="121" t="s">
        <v>24</v>
      </c>
      <c r="G15" s="121"/>
      <c r="H15" s="121"/>
      <c r="I15" s="122" t="s">
        <v>25</v>
      </c>
      <c r="J15" s="123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31" ht="43.5" x14ac:dyDescent="0.35">
      <c r="A16" s="22" t="s">
        <v>26</v>
      </c>
      <c r="B16" s="23" t="s">
        <v>55</v>
      </c>
      <c r="C16" s="24" t="s">
        <v>14</v>
      </c>
      <c r="D16" s="24" t="s">
        <v>15</v>
      </c>
      <c r="E16" s="24" t="s">
        <v>28</v>
      </c>
      <c r="F16" s="24" t="s">
        <v>14</v>
      </c>
      <c r="G16" s="24" t="s">
        <v>15</v>
      </c>
      <c r="H16" s="24" t="s">
        <v>28</v>
      </c>
      <c r="I16" s="25" t="s">
        <v>29</v>
      </c>
      <c r="J16" s="85" t="s">
        <v>30</v>
      </c>
      <c r="K16" s="26" t="s">
        <v>56</v>
      </c>
      <c r="L16" s="27"/>
      <c r="P16" s="5"/>
      <c r="S16" s="19"/>
    </row>
    <row r="17" spans="1:19" x14ac:dyDescent="0.35">
      <c r="A17" s="13" t="s">
        <v>32</v>
      </c>
      <c r="B17" s="2">
        <v>4</v>
      </c>
      <c r="C17" s="95">
        <v>0.245</v>
      </c>
      <c r="D17" s="95">
        <v>0.245</v>
      </c>
      <c r="E17" s="95">
        <v>0.245</v>
      </c>
      <c r="F17" s="91">
        <v>0.109</v>
      </c>
      <c r="G17" s="91">
        <v>0.112</v>
      </c>
      <c r="H17" s="91">
        <v>0.115</v>
      </c>
      <c r="I17" s="30">
        <f>AVERAGE(C17:E17)</f>
        <v>0.245</v>
      </c>
      <c r="J17" s="15">
        <f>AVERAGE(C17:E17)-AVERAGE(F17:H17)</f>
        <v>0.13300000000000001</v>
      </c>
      <c r="K17" s="11">
        <f>AVERAGE(F17:H17)</f>
        <v>0.112</v>
      </c>
      <c r="S17" s="19"/>
    </row>
    <row r="18" spans="1:19" x14ac:dyDescent="0.35">
      <c r="A18" s="13" t="s">
        <v>33</v>
      </c>
      <c r="B18" s="2">
        <v>4</v>
      </c>
      <c r="C18" s="95">
        <v>0.25700000000000001</v>
      </c>
      <c r="D18" s="95">
        <v>0.26100000000000001</v>
      </c>
      <c r="E18" s="95">
        <v>0.26800000000000002</v>
      </c>
      <c r="F18" s="91">
        <v>0.109</v>
      </c>
      <c r="G18" s="91">
        <v>0.112</v>
      </c>
      <c r="H18" s="91">
        <v>0.115</v>
      </c>
      <c r="I18" s="30">
        <f>AVERAGE(C18:E18)</f>
        <v>0.26200000000000001</v>
      </c>
      <c r="J18" s="15">
        <f>AVERAGE(C18:E18)-AVERAGE(F18:H18)</f>
        <v>0.15000000000000002</v>
      </c>
      <c r="K18" s="11">
        <f t="shared" ref="K18" si="4">AVERAGE(F18:H18)</f>
        <v>0.112</v>
      </c>
      <c r="S18" s="19"/>
    </row>
    <row r="19" spans="1:19" x14ac:dyDescent="0.35">
      <c r="A19" s="13" t="s">
        <v>35</v>
      </c>
      <c r="B19" s="2">
        <v>4</v>
      </c>
      <c r="C19" s="96">
        <v>0.251</v>
      </c>
      <c r="D19" s="96">
        <v>0.252</v>
      </c>
      <c r="E19" s="96">
        <v>0.248</v>
      </c>
      <c r="F19" s="91">
        <v>0.109</v>
      </c>
      <c r="G19" s="91">
        <v>0.112</v>
      </c>
      <c r="H19" s="91">
        <v>0.115</v>
      </c>
      <c r="I19" s="30">
        <f>AVERAGE(C19:E19)</f>
        <v>0.25033333333333335</v>
      </c>
      <c r="J19" s="15">
        <f>AVERAGE(C19:E19)-AVERAGE(F19:H19)</f>
        <v>0.13833333333333336</v>
      </c>
      <c r="K19" s="11">
        <f t="shared" ref="K19:K20" si="5">AVERAGE(F19:H19)</f>
        <v>0.112</v>
      </c>
      <c r="S19" s="19"/>
    </row>
    <row r="20" spans="1:19" x14ac:dyDescent="0.35">
      <c r="A20" s="13" t="s">
        <v>36</v>
      </c>
      <c r="B20" s="2">
        <v>4</v>
      </c>
      <c r="C20" s="96">
        <v>0.26400000000000001</v>
      </c>
      <c r="D20" s="96">
        <v>0.26300000000000001</v>
      </c>
      <c r="E20" s="96">
        <v>0.26100000000000001</v>
      </c>
      <c r="F20" s="91">
        <v>0.109</v>
      </c>
      <c r="G20" s="91">
        <v>0.112</v>
      </c>
      <c r="H20" s="91">
        <v>0.115</v>
      </c>
      <c r="I20" s="30">
        <f>AVERAGE(C20:E20)</f>
        <v>0.26266666666666666</v>
      </c>
      <c r="J20" s="15">
        <f>AVERAGE(C20:E20)-AVERAGE(F20:H20)</f>
        <v>0.15066666666666667</v>
      </c>
      <c r="K20" s="11">
        <f t="shared" si="5"/>
        <v>0.112</v>
      </c>
      <c r="S20" s="19"/>
    </row>
    <row r="21" spans="1:19" x14ac:dyDescent="0.35">
      <c r="S21" s="19"/>
    </row>
    <row r="22" spans="1:19" ht="15" thickBot="1" x14ac:dyDescent="0.4">
      <c r="B22" s="114" t="s">
        <v>39</v>
      </c>
      <c r="C22" s="114"/>
      <c r="D22" s="114"/>
      <c r="E22" s="114"/>
      <c r="F22" s="114"/>
      <c r="H22" s="33"/>
      <c r="I22" s="33"/>
      <c r="J22" s="33"/>
      <c r="N22" s="19"/>
    </row>
    <row r="23" spans="1:19" ht="87.5" thickBot="1" x14ac:dyDescent="0.4">
      <c r="A23" s="22" t="s">
        <v>26</v>
      </c>
      <c r="B23" s="25" t="s">
        <v>40</v>
      </c>
      <c r="C23" s="23" t="s">
        <v>41</v>
      </c>
      <c r="D23" s="24" t="s">
        <v>42</v>
      </c>
      <c r="E23" s="24" t="s">
        <v>43</v>
      </c>
      <c r="F23" s="34" t="s">
        <v>44</v>
      </c>
      <c r="G23" s="35" t="s">
        <v>45</v>
      </c>
      <c r="H23" s="36" t="s">
        <v>46</v>
      </c>
      <c r="I23" s="37" t="s">
        <v>47</v>
      </c>
      <c r="J23" s="34" t="s">
        <v>48</v>
      </c>
      <c r="K23" s="38" t="s">
        <v>49</v>
      </c>
      <c r="L23" s="38" t="s">
        <v>50</v>
      </c>
    </row>
    <row r="24" spans="1:19" x14ac:dyDescent="0.35">
      <c r="A24" s="13" t="s">
        <v>32</v>
      </c>
      <c r="B24" s="43">
        <f>(J17-$N$26)/$N$25</f>
        <v>716.93110733667504</v>
      </c>
      <c r="C24" s="2">
        <v>60</v>
      </c>
      <c r="D24" s="44">
        <f>(B24*B17)/2</f>
        <v>1433.8622146733501</v>
      </c>
      <c r="E24" s="45">
        <f>D24/1000</f>
        <v>1.4338622146733502</v>
      </c>
      <c r="F24" s="45">
        <f>(E24/1)/(C24/30)</f>
        <v>0.71693110733667509</v>
      </c>
      <c r="G24" s="2">
        <v>0.6</v>
      </c>
      <c r="H24" s="2">
        <v>1</v>
      </c>
      <c r="I24" s="45">
        <f>F24/1</f>
        <v>0.71693110733667509</v>
      </c>
      <c r="J24" s="46">
        <f>I24/(G24*H24)</f>
        <v>1.1948851788944586</v>
      </c>
      <c r="K24" s="124">
        <f>AVERAGE(J24:J25)</f>
        <v>1.2499719679080878</v>
      </c>
      <c r="L24" s="124">
        <f>AVERAGE(I24:I25)</f>
        <v>0.74998318074485271</v>
      </c>
      <c r="N24" s="19" t="s">
        <v>51</v>
      </c>
    </row>
    <row r="25" spans="1:19" ht="15" thickBot="1" x14ac:dyDescent="0.4">
      <c r="A25" s="13" t="s">
        <v>33</v>
      </c>
      <c r="B25" s="43">
        <f>(J18-$N$26)/$N$25</f>
        <v>783.03525415303034</v>
      </c>
      <c r="C25" s="2">
        <v>60</v>
      </c>
      <c r="D25" s="44">
        <f>(B25*B18)/2</f>
        <v>1566.0705083060607</v>
      </c>
      <c r="E25" s="45">
        <f t="shared" ref="E25:E27" si="6">D25/1000</f>
        <v>1.5660705083060606</v>
      </c>
      <c r="F25" s="45">
        <f t="shared" ref="F25:F27" si="7">(E25/1)/(C25/30)</f>
        <v>0.78303525415303032</v>
      </c>
      <c r="G25" s="2">
        <v>0.6</v>
      </c>
      <c r="H25" s="2">
        <v>1</v>
      </c>
      <c r="I25" s="45">
        <f t="shared" ref="I25:I27" si="8">F25/1</f>
        <v>0.78303525415303032</v>
      </c>
      <c r="J25" s="46">
        <f t="shared" ref="J25:J27" si="9">I25/(G25*H25)</f>
        <v>1.3050587569217174</v>
      </c>
      <c r="K25" s="125"/>
      <c r="L25" s="125"/>
      <c r="M25" t="s">
        <v>52</v>
      </c>
      <c r="N25">
        <f>SLOPE(F5:F11,A5:A11)</f>
        <v>2.571699480098867E-4</v>
      </c>
    </row>
    <row r="26" spans="1:19" x14ac:dyDescent="0.35">
      <c r="A26" s="13" t="s">
        <v>35</v>
      </c>
      <c r="B26" s="43">
        <f>(J19-$N$26)/$N$25</f>
        <v>737.66966320062966</v>
      </c>
      <c r="C26" s="51">
        <v>60</v>
      </c>
      <c r="D26" s="44">
        <f>(B26*B19)/2</f>
        <v>1475.3393264012593</v>
      </c>
      <c r="E26" s="45">
        <f t="shared" si="6"/>
        <v>1.4753393264012593</v>
      </c>
      <c r="F26" s="45">
        <f t="shared" si="7"/>
        <v>0.73766966320062966</v>
      </c>
      <c r="G26" s="2">
        <v>0.6</v>
      </c>
      <c r="H26" s="52">
        <v>1</v>
      </c>
      <c r="I26" s="45">
        <f t="shared" si="8"/>
        <v>0.73766966320062966</v>
      </c>
      <c r="J26" s="46">
        <f t="shared" si="9"/>
        <v>1.2294494386677162</v>
      </c>
      <c r="K26" s="124">
        <f>AVERAGE(J26:J27)</f>
        <v>1.2694143640305453</v>
      </c>
      <c r="L26" s="124">
        <f>AVERAGE(I26:I27)</f>
        <v>0.76164861841832709</v>
      </c>
      <c r="M26" t="s">
        <v>53</v>
      </c>
      <c r="N26">
        <f>INTERCEPT(F5:F11,A5:A11)</f>
        <v>-5.1373135600443209E-2</v>
      </c>
    </row>
    <row r="27" spans="1:19" ht="15" thickBot="1" x14ac:dyDescent="0.4">
      <c r="A27" s="13" t="s">
        <v>36</v>
      </c>
      <c r="B27" s="43">
        <f>(J20-$N$26)/$N$25</f>
        <v>785.62757363602464</v>
      </c>
      <c r="C27" s="51">
        <v>60</v>
      </c>
      <c r="D27" s="44">
        <f>(B27*B20)/2</f>
        <v>1571.2551472720493</v>
      </c>
      <c r="E27" s="45">
        <f t="shared" si="6"/>
        <v>1.5712551472720493</v>
      </c>
      <c r="F27" s="45">
        <f t="shared" si="7"/>
        <v>0.78562757363602465</v>
      </c>
      <c r="G27" s="2">
        <v>0.6</v>
      </c>
      <c r="H27" s="52">
        <v>1</v>
      </c>
      <c r="I27" s="45">
        <f t="shared" si="8"/>
        <v>0.78562757363602465</v>
      </c>
      <c r="J27" s="46">
        <f t="shared" si="9"/>
        <v>1.3093792893933744</v>
      </c>
      <c r="K27" s="126"/>
      <c r="L27" s="126"/>
    </row>
  </sheetData>
  <mergeCells count="14">
    <mergeCell ref="A1:AE1"/>
    <mergeCell ref="K26:K27"/>
    <mergeCell ref="L26:L27"/>
    <mergeCell ref="B22:F22"/>
    <mergeCell ref="K24:K25"/>
    <mergeCell ref="L24:L25"/>
    <mergeCell ref="D2:I2"/>
    <mergeCell ref="N2:O2"/>
    <mergeCell ref="P2:R2"/>
    <mergeCell ref="S2:U2"/>
    <mergeCell ref="X14:AC14"/>
    <mergeCell ref="C15:E15"/>
    <mergeCell ref="F15:H15"/>
    <mergeCell ref="I15:J1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A06BA-2449-4ECD-9D05-94ABF494E740}">
  <dimension ref="A1:AE27"/>
  <sheetViews>
    <sheetView workbookViewId="0">
      <selection activeCell="A27" sqref="A27"/>
    </sheetView>
  </sheetViews>
  <sheetFormatPr defaultRowHeight="14.5" x14ac:dyDescent="0.35"/>
  <sheetData>
    <row r="1" spans="1:31" x14ac:dyDescent="0.35">
      <c r="A1" s="130" t="s">
        <v>58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</row>
    <row r="2" spans="1:31" ht="15" thickBot="1" x14ac:dyDescent="0.4">
      <c r="A2" t="s">
        <v>12</v>
      </c>
      <c r="D2" s="114" t="s">
        <v>3</v>
      </c>
      <c r="E2" s="114"/>
      <c r="F2" s="114"/>
      <c r="G2" s="114"/>
      <c r="H2" s="114"/>
      <c r="I2" s="114"/>
      <c r="N2" s="119" t="s">
        <v>2</v>
      </c>
      <c r="O2" s="120"/>
      <c r="P2" s="119"/>
      <c r="Q2" s="131"/>
      <c r="R2" s="120"/>
      <c r="S2" s="119"/>
      <c r="T2" s="131"/>
      <c r="U2" s="131"/>
      <c r="V2" s="1"/>
      <c r="W2" s="2"/>
      <c r="X2" s="2"/>
      <c r="Y2" s="2"/>
      <c r="Z2" s="2"/>
    </row>
    <row r="3" spans="1:31" ht="73" thickBot="1" x14ac:dyDescent="0.4">
      <c r="A3" s="59" t="s">
        <v>13</v>
      </c>
      <c r="B3" s="24" t="s">
        <v>14</v>
      </c>
      <c r="C3" s="24" t="s">
        <v>15</v>
      </c>
      <c r="D3" s="24" t="s">
        <v>16</v>
      </c>
      <c r="E3" s="24" t="s">
        <v>17</v>
      </c>
      <c r="F3" s="25" t="s">
        <v>18</v>
      </c>
      <c r="G3" s="24" t="s">
        <v>19</v>
      </c>
      <c r="H3" s="60" t="s">
        <v>20</v>
      </c>
      <c r="I3" s="5"/>
      <c r="J3" s="6"/>
      <c r="N3" s="2"/>
      <c r="O3" s="7">
        <v>1</v>
      </c>
      <c r="P3" s="7">
        <v>2</v>
      </c>
      <c r="Q3" s="7">
        <v>3</v>
      </c>
      <c r="R3" s="7">
        <v>4</v>
      </c>
      <c r="S3" s="7">
        <v>5</v>
      </c>
      <c r="T3" s="7">
        <v>6</v>
      </c>
      <c r="U3" s="7">
        <v>7</v>
      </c>
      <c r="V3" s="7">
        <v>8</v>
      </c>
      <c r="W3" s="7">
        <v>9</v>
      </c>
      <c r="X3" s="7">
        <v>10</v>
      </c>
      <c r="Y3" s="7">
        <v>11</v>
      </c>
      <c r="Z3" s="7">
        <v>12</v>
      </c>
    </row>
    <row r="4" spans="1:31" x14ac:dyDescent="0.35">
      <c r="A4" s="8">
        <v>0</v>
      </c>
      <c r="B4" s="83">
        <v>0.08</v>
      </c>
      <c r="C4" s="83">
        <v>0.08</v>
      </c>
      <c r="D4" s="83">
        <v>9.6000000000000002E-2</v>
      </c>
      <c r="E4" s="9">
        <f>AVERAGE(B4:D4)</f>
        <v>8.533333333333333E-2</v>
      </c>
      <c r="F4" s="9">
        <f>E4-$E$4</f>
        <v>0</v>
      </c>
      <c r="G4" s="9">
        <f>_xlfn.STDEV.S(B4:D4)</f>
        <v>9.2376043070340128E-3</v>
      </c>
      <c r="H4" s="10">
        <f>SQRT(G4)</f>
        <v>9.6112456565390178E-2</v>
      </c>
      <c r="I4" s="11"/>
      <c r="N4" s="12" t="s">
        <v>4</v>
      </c>
      <c r="O4" s="87">
        <v>0.08</v>
      </c>
      <c r="P4" s="87">
        <v>0.08</v>
      </c>
      <c r="Q4" s="87">
        <v>9.6000000000000002E-2</v>
      </c>
      <c r="R4" s="97">
        <v>0.24399999999999999</v>
      </c>
      <c r="S4" s="97">
        <v>0.24</v>
      </c>
      <c r="T4" s="97">
        <v>0.24099999999999999</v>
      </c>
      <c r="U4" s="97">
        <v>0.26</v>
      </c>
      <c r="V4" s="97">
        <v>0.25900000000000001</v>
      </c>
      <c r="W4" s="97">
        <v>0.25800000000000001</v>
      </c>
      <c r="X4" s="2"/>
      <c r="Y4" s="2"/>
      <c r="Z4" s="2"/>
    </row>
    <row r="5" spans="1:31" x14ac:dyDescent="0.35">
      <c r="A5" s="13">
        <v>300</v>
      </c>
      <c r="B5" s="84">
        <v>0.11899999999999999</v>
      </c>
      <c r="C5" s="84">
        <v>0.11799999999999999</v>
      </c>
      <c r="D5" s="84">
        <v>0.115</v>
      </c>
      <c r="E5" s="14">
        <f t="shared" ref="E5:E10" si="0">AVERAGE(B5:D5)</f>
        <v>0.11733333333333333</v>
      </c>
      <c r="F5" s="14">
        <f t="shared" ref="F5:F11" si="1">E5-$E$4</f>
        <v>3.2000000000000001E-2</v>
      </c>
      <c r="G5" s="14">
        <f t="shared" ref="G5:G11" si="2">_xlfn.STDEV.S(B5:D5)</f>
        <v>2.081665999466127E-3</v>
      </c>
      <c r="H5" s="15">
        <f t="shared" ref="H5:H11" si="3">SQRT(G5)</f>
        <v>4.5625278075493707E-2</v>
      </c>
      <c r="I5" s="11"/>
      <c r="J5" s="11"/>
      <c r="N5" s="12" t="s">
        <v>5</v>
      </c>
      <c r="O5" s="89">
        <v>0.11899999999999999</v>
      </c>
      <c r="P5" s="89">
        <v>0.11799999999999999</v>
      </c>
      <c r="Q5" s="89">
        <v>0.115</v>
      </c>
      <c r="R5" s="2">
        <v>0.3</v>
      </c>
      <c r="S5" s="2">
        <v>0.29499999999999998</v>
      </c>
      <c r="T5" s="2">
        <v>0.29899999999999999</v>
      </c>
      <c r="U5" s="2">
        <v>0.29799999999999999</v>
      </c>
      <c r="V5" s="2">
        <v>0.29899999999999999</v>
      </c>
      <c r="W5" s="2">
        <v>0.29699999999999999</v>
      </c>
      <c r="X5" s="2"/>
      <c r="Y5" s="2"/>
      <c r="Z5" s="2"/>
    </row>
    <row r="6" spans="1:31" x14ac:dyDescent="0.35">
      <c r="A6" s="13">
        <v>600</v>
      </c>
      <c r="B6" s="84">
        <v>0.161</v>
      </c>
      <c r="C6" s="84">
        <v>0.161</v>
      </c>
      <c r="D6" s="84">
        <v>0.16300000000000001</v>
      </c>
      <c r="E6" s="14">
        <f t="shared" si="0"/>
        <v>0.16166666666666665</v>
      </c>
      <c r="F6" s="14">
        <f t="shared" si="1"/>
        <v>7.6333333333333322E-2</v>
      </c>
      <c r="G6" s="14">
        <f t="shared" si="2"/>
        <v>1.1547005383792527E-3</v>
      </c>
      <c r="H6" s="15">
        <f t="shared" si="3"/>
        <v>3.3980884896942468E-2</v>
      </c>
      <c r="I6" s="11"/>
      <c r="J6" s="11"/>
      <c r="N6" s="12" t="s">
        <v>6</v>
      </c>
      <c r="O6" s="89">
        <v>0.161</v>
      </c>
      <c r="P6" s="89">
        <v>0.161</v>
      </c>
      <c r="Q6" s="89">
        <v>0.16300000000000001</v>
      </c>
      <c r="R6" s="90">
        <v>0.28299999999999997</v>
      </c>
      <c r="S6" s="90">
        <v>0.27400000000000002</v>
      </c>
      <c r="T6" s="90">
        <v>0.27800000000000002</v>
      </c>
      <c r="U6" s="90">
        <v>0.28799999999999998</v>
      </c>
      <c r="V6" s="90">
        <v>0.28699999999999998</v>
      </c>
      <c r="W6" s="90">
        <v>0.28399999999999997</v>
      </c>
      <c r="X6" s="2"/>
      <c r="Y6" s="2"/>
      <c r="Z6" s="2"/>
    </row>
    <row r="7" spans="1:31" x14ac:dyDescent="0.35">
      <c r="A7" s="13">
        <v>1200</v>
      </c>
      <c r="B7" s="84">
        <v>0.28499999999999998</v>
      </c>
      <c r="C7" s="84">
        <v>0.28399999999999997</v>
      </c>
      <c r="D7" s="84">
        <v>0.28000000000000003</v>
      </c>
      <c r="E7" s="14">
        <f t="shared" si="0"/>
        <v>0.28299999999999997</v>
      </c>
      <c r="F7" s="14">
        <f t="shared" si="1"/>
        <v>0.19766666666666666</v>
      </c>
      <c r="G7" s="14">
        <f t="shared" si="2"/>
        <v>2.6457513110645617E-3</v>
      </c>
      <c r="H7" s="15">
        <f t="shared" si="3"/>
        <v>5.1436867236103731E-2</v>
      </c>
      <c r="I7" s="11"/>
      <c r="J7" s="11"/>
      <c r="N7" s="12" t="s">
        <v>7</v>
      </c>
      <c r="O7" s="89">
        <v>0.28499999999999998</v>
      </c>
      <c r="P7" s="89">
        <v>0.28399999999999997</v>
      </c>
      <c r="Q7" s="89">
        <v>0.28000000000000003</v>
      </c>
      <c r="R7" s="2">
        <v>0.30499999999999999</v>
      </c>
      <c r="S7" s="2">
        <v>0.30399999999999999</v>
      </c>
      <c r="T7" s="2">
        <v>0.30299999999999999</v>
      </c>
      <c r="U7" s="2">
        <v>0.29899999999999999</v>
      </c>
      <c r="V7" s="2">
        <v>0.29399999999999998</v>
      </c>
      <c r="W7" s="2">
        <v>0.29199999999999998</v>
      </c>
      <c r="X7" s="2"/>
      <c r="Y7" s="2"/>
      <c r="Z7" s="2"/>
    </row>
    <row r="8" spans="1:31" x14ac:dyDescent="0.35">
      <c r="A8" s="13">
        <v>2000</v>
      </c>
      <c r="B8" s="84">
        <v>0.42899999999999999</v>
      </c>
      <c r="C8" s="84">
        <v>0.42</v>
      </c>
      <c r="D8" s="84">
        <v>0.42699999999999999</v>
      </c>
      <c r="E8" s="14">
        <f t="shared" si="0"/>
        <v>0.42533333333333334</v>
      </c>
      <c r="F8" s="14">
        <f t="shared" si="1"/>
        <v>0.34</v>
      </c>
      <c r="G8" s="14">
        <f t="shared" si="2"/>
        <v>4.7258156262526127E-3</v>
      </c>
      <c r="H8" s="15">
        <f t="shared" si="3"/>
        <v>6.8744567976332591E-2</v>
      </c>
      <c r="I8" s="11"/>
      <c r="J8" s="11"/>
      <c r="N8" s="12" t="s">
        <v>8</v>
      </c>
      <c r="O8" s="89">
        <v>0.42899999999999999</v>
      </c>
      <c r="P8" s="89">
        <v>0.42</v>
      </c>
      <c r="Q8" s="89">
        <v>0.42699999999999999</v>
      </c>
      <c r="R8" s="91">
        <v>0.114</v>
      </c>
      <c r="S8" s="91">
        <v>0.113</v>
      </c>
      <c r="T8" s="91">
        <v>0.112</v>
      </c>
      <c r="U8" s="2"/>
      <c r="V8" s="2"/>
      <c r="W8" s="2"/>
      <c r="X8" s="2"/>
      <c r="Y8" s="2"/>
      <c r="Z8" s="2"/>
    </row>
    <row r="9" spans="1:31" x14ac:dyDescent="0.35">
      <c r="A9" s="13">
        <v>2500</v>
      </c>
      <c r="B9" s="84">
        <v>0.55300000000000005</v>
      </c>
      <c r="C9" s="84">
        <v>0.57199999999999995</v>
      </c>
      <c r="D9" s="84">
        <v>0.55300000000000005</v>
      </c>
      <c r="E9" s="14">
        <f t="shared" si="0"/>
        <v>0.55933333333333335</v>
      </c>
      <c r="F9" s="14">
        <f t="shared" si="1"/>
        <v>0.47400000000000003</v>
      </c>
      <c r="G9" s="14">
        <f t="shared" si="2"/>
        <v>1.0969655114602836E-2</v>
      </c>
      <c r="H9" s="15">
        <f t="shared" si="3"/>
        <v>0.10473612134599426</v>
      </c>
      <c r="I9" s="11"/>
      <c r="J9" s="11"/>
      <c r="N9" s="12" t="s">
        <v>9</v>
      </c>
      <c r="O9" s="89">
        <v>0.55300000000000005</v>
      </c>
      <c r="P9" s="89">
        <v>0.57199999999999995</v>
      </c>
      <c r="Q9" s="89">
        <v>0.55300000000000005</v>
      </c>
      <c r="R9" s="2"/>
      <c r="S9" s="2"/>
      <c r="T9" s="2"/>
      <c r="U9" s="2"/>
      <c r="V9" s="2"/>
      <c r="W9" s="2"/>
      <c r="X9" s="2"/>
      <c r="Y9" s="2"/>
      <c r="Z9" s="2"/>
    </row>
    <row r="10" spans="1:31" x14ac:dyDescent="0.35">
      <c r="A10" s="13">
        <v>3200</v>
      </c>
      <c r="B10" s="84">
        <v>0.69599999999999995</v>
      </c>
      <c r="C10" s="84">
        <v>0.69099999999999995</v>
      </c>
      <c r="D10" s="84">
        <v>0.72</v>
      </c>
      <c r="E10" s="14">
        <f t="shared" si="0"/>
        <v>0.70233333333333337</v>
      </c>
      <c r="F10" s="14">
        <f t="shared" si="1"/>
        <v>0.61699999999999999</v>
      </c>
      <c r="G10" s="14">
        <f t="shared" si="2"/>
        <v>1.5502687938977994E-2</v>
      </c>
      <c r="H10" s="15">
        <f t="shared" si="3"/>
        <v>0.12450979053463224</v>
      </c>
      <c r="I10" s="11"/>
      <c r="J10" s="11"/>
      <c r="N10" s="12" t="s">
        <v>10</v>
      </c>
      <c r="O10" s="89">
        <v>0.69599999999999995</v>
      </c>
      <c r="P10" s="89">
        <v>0.69099999999999995</v>
      </c>
      <c r="Q10" s="89">
        <v>0.72</v>
      </c>
      <c r="R10" s="2"/>
      <c r="S10" s="2"/>
      <c r="T10" s="2"/>
      <c r="U10" s="2"/>
      <c r="V10" s="2"/>
      <c r="W10" s="2"/>
      <c r="X10" s="2"/>
      <c r="Y10" s="2"/>
      <c r="Z10" s="2"/>
    </row>
    <row r="11" spans="1:31" ht="15" thickBot="1" x14ac:dyDescent="0.4">
      <c r="A11" s="16">
        <v>4000</v>
      </c>
      <c r="B11" s="84">
        <v>0.9</v>
      </c>
      <c r="C11" s="84">
        <v>0.88200000000000001</v>
      </c>
      <c r="D11" s="84">
        <v>0.92300000000000004</v>
      </c>
      <c r="E11" s="17">
        <f>AVERAGE(B11:D11)</f>
        <v>0.90166666666666673</v>
      </c>
      <c r="F11" s="17">
        <f t="shared" si="1"/>
        <v>0.81633333333333336</v>
      </c>
      <c r="G11" s="17">
        <f t="shared" si="2"/>
        <v>2.0550750189064489E-2</v>
      </c>
      <c r="H11" s="18">
        <f t="shared" si="3"/>
        <v>0.14335532842927218</v>
      </c>
      <c r="I11" s="11"/>
      <c r="J11" s="11"/>
      <c r="N11" s="12" t="s">
        <v>11</v>
      </c>
      <c r="O11" s="89">
        <v>0.9</v>
      </c>
      <c r="P11" s="89">
        <v>0.88200000000000001</v>
      </c>
      <c r="Q11" s="89">
        <v>0.92300000000000004</v>
      </c>
      <c r="R11" s="2"/>
      <c r="S11" s="2"/>
      <c r="T11" s="2"/>
      <c r="U11" s="2"/>
      <c r="V11" s="2"/>
      <c r="W11" s="2"/>
      <c r="X11" s="2"/>
      <c r="Y11" s="2"/>
      <c r="Z11" s="2"/>
    </row>
    <row r="13" spans="1:31" x14ac:dyDescent="0.35">
      <c r="S13" s="19"/>
    </row>
    <row r="14" spans="1:31" ht="15" thickBot="1" x14ac:dyDescent="0.4">
      <c r="X14" s="114"/>
      <c r="Y14" s="114"/>
      <c r="Z14" s="114"/>
      <c r="AA14" s="114"/>
      <c r="AB14" s="114"/>
      <c r="AC14" s="114"/>
    </row>
    <row r="15" spans="1:31" ht="15" thickBot="1" x14ac:dyDescent="0.4">
      <c r="A15" s="20" t="s">
        <v>22</v>
      </c>
      <c r="B15" s="21"/>
      <c r="C15" s="121" t="s">
        <v>23</v>
      </c>
      <c r="D15" s="121"/>
      <c r="E15" s="121"/>
      <c r="F15" s="121" t="s">
        <v>24</v>
      </c>
      <c r="G15" s="121"/>
      <c r="H15" s="121"/>
      <c r="I15" s="122" t="s">
        <v>25</v>
      </c>
      <c r="J15" s="123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31" ht="43.5" x14ac:dyDescent="0.35">
      <c r="A16" s="22" t="s">
        <v>26</v>
      </c>
      <c r="B16" s="23" t="s">
        <v>55</v>
      </c>
      <c r="C16" s="24" t="s">
        <v>14</v>
      </c>
      <c r="D16" s="24" t="s">
        <v>15</v>
      </c>
      <c r="E16" s="24" t="s">
        <v>28</v>
      </c>
      <c r="F16" s="24" t="s">
        <v>14</v>
      </c>
      <c r="G16" s="24" t="s">
        <v>15</v>
      </c>
      <c r="H16" s="24" t="s">
        <v>28</v>
      </c>
      <c r="I16" s="25" t="s">
        <v>29</v>
      </c>
      <c r="J16" s="85" t="s">
        <v>30</v>
      </c>
      <c r="K16" s="26" t="s">
        <v>56</v>
      </c>
      <c r="L16" s="27"/>
      <c r="P16" s="5"/>
      <c r="S16" s="19"/>
    </row>
    <row r="17" spans="1:19" x14ac:dyDescent="0.35">
      <c r="A17" s="13" t="s">
        <v>32</v>
      </c>
      <c r="B17" s="2">
        <v>4</v>
      </c>
      <c r="C17" s="97">
        <v>0.24399999999999999</v>
      </c>
      <c r="D17" s="97">
        <v>0.24</v>
      </c>
      <c r="E17" s="97">
        <v>0.24099999999999999</v>
      </c>
      <c r="F17" s="91">
        <v>0.114</v>
      </c>
      <c r="G17" s="91">
        <v>0.113</v>
      </c>
      <c r="H17" s="91">
        <v>0.112</v>
      </c>
      <c r="I17" s="30">
        <f>AVERAGE(C17:E17)</f>
        <v>0.24166666666666667</v>
      </c>
      <c r="J17" s="15">
        <f>AVERAGE(C17:E17)-AVERAGE(F17:H17)</f>
        <v>0.12866666666666665</v>
      </c>
      <c r="K17" s="11">
        <f>AVERAGE(F17:H17)</f>
        <v>0.113</v>
      </c>
      <c r="S17" s="19"/>
    </row>
    <row r="18" spans="1:19" x14ac:dyDescent="0.35">
      <c r="A18" s="13" t="s">
        <v>33</v>
      </c>
      <c r="B18" s="2">
        <v>4</v>
      </c>
      <c r="C18" s="97">
        <v>0.26</v>
      </c>
      <c r="D18" s="97">
        <v>0.25900000000000001</v>
      </c>
      <c r="E18" s="97">
        <v>0.25800000000000001</v>
      </c>
      <c r="F18" s="91">
        <v>0.114</v>
      </c>
      <c r="G18" s="91">
        <v>0.113</v>
      </c>
      <c r="H18" s="91">
        <v>0.112</v>
      </c>
      <c r="I18" s="30">
        <f>AVERAGE(C18:E18)</f>
        <v>0.25900000000000001</v>
      </c>
      <c r="J18" s="15">
        <f>AVERAGE(C18:E18)-AVERAGE(F18:H18)</f>
        <v>0.14600000000000002</v>
      </c>
      <c r="K18" s="11">
        <f t="shared" ref="K18" si="4">AVERAGE(F18:H18)</f>
        <v>0.113</v>
      </c>
      <c r="S18" s="19"/>
    </row>
    <row r="19" spans="1:19" x14ac:dyDescent="0.35">
      <c r="A19" s="13" t="s">
        <v>35</v>
      </c>
      <c r="B19" s="2">
        <v>4</v>
      </c>
      <c r="C19" s="90">
        <v>0.28299999999999997</v>
      </c>
      <c r="D19" s="90">
        <v>0.27400000000000002</v>
      </c>
      <c r="E19" s="90">
        <v>0.27800000000000002</v>
      </c>
      <c r="F19" s="91">
        <v>0.114</v>
      </c>
      <c r="G19" s="91">
        <v>0.113</v>
      </c>
      <c r="H19" s="91">
        <v>0.112</v>
      </c>
      <c r="I19" s="30">
        <f>AVERAGE(C19:E19)</f>
        <v>0.27833333333333332</v>
      </c>
      <c r="J19" s="15">
        <f>AVERAGE(C19:E19)-AVERAGE(F19:H19)</f>
        <v>0.16533333333333333</v>
      </c>
      <c r="K19" s="11">
        <f t="shared" ref="K19:K20" si="5">AVERAGE(F19:H19)</f>
        <v>0.113</v>
      </c>
      <c r="S19" s="19"/>
    </row>
    <row r="20" spans="1:19" x14ac:dyDescent="0.35">
      <c r="A20" s="13" t="s">
        <v>36</v>
      </c>
      <c r="B20" s="2">
        <v>4</v>
      </c>
      <c r="C20" s="90">
        <v>0.28799999999999998</v>
      </c>
      <c r="D20" s="90">
        <v>0.28699999999999998</v>
      </c>
      <c r="E20" s="90">
        <v>0.28399999999999997</v>
      </c>
      <c r="F20" s="91">
        <v>0.114</v>
      </c>
      <c r="G20" s="91">
        <v>0.113</v>
      </c>
      <c r="H20" s="91">
        <v>0.112</v>
      </c>
      <c r="I20" s="30">
        <f>AVERAGE(C20:E20)</f>
        <v>0.28633333333333333</v>
      </c>
      <c r="J20" s="15">
        <f>AVERAGE(C20:E20)-AVERAGE(F20:H20)</f>
        <v>0.17333333333333334</v>
      </c>
      <c r="K20" s="11">
        <f t="shared" si="5"/>
        <v>0.113</v>
      </c>
      <c r="S20" s="19"/>
    </row>
    <row r="21" spans="1:19" x14ac:dyDescent="0.35">
      <c r="S21" s="19"/>
    </row>
    <row r="22" spans="1:19" ht="15" thickBot="1" x14ac:dyDescent="0.4">
      <c r="B22" s="114" t="s">
        <v>39</v>
      </c>
      <c r="C22" s="114"/>
      <c r="D22" s="114"/>
      <c r="E22" s="114"/>
      <c r="F22" s="114"/>
      <c r="H22" s="33"/>
      <c r="I22" s="33"/>
      <c r="J22" s="33"/>
      <c r="N22" s="19"/>
    </row>
    <row r="23" spans="1:19" ht="87.5" thickBot="1" x14ac:dyDescent="0.4">
      <c r="A23" s="22" t="s">
        <v>26</v>
      </c>
      <c r="B23" s="25" t="s">
        <v>40</v>
      </c>
      <c r="C23" s="23" t="s">
        <v>41</v>
      </c>
      <c r="D23" s="24" t="s">
        <v>42</v>
      </c>
      <c r="E23" s="24" t="s">
        <v>43</v>
      </c>
      <c r="F23" s="34" t="s">
        <v>44</v>
      </c>
      <c r="G23" s="35" t="s">
        <v>45</v>
      </c>
      <c r="H23" s="36" t="s">
        <v>46</v>
      </c>
      <c r="I23" s="37" t="s">
        <v>47</v>
      </c>
      <c r="J23" s="34" t="s">
        <v>48</v>
      </c>
      <c r="K23" s="38" t="s">
        <v>49</v>
      </c>
      <c r="L23" s="38" t="s">
        <v>50</v>
      </c>
    </row>
    <row r="24" spans="1:19" x14ac:dyDescent="0.35">
      <c r="A24" s="13" t="s">
        <v>32</v>
      </c>
      <c r="B24" s="43">
        <f>(J17-$N$26)/$N$25</f>
        <v>855.26069788057021</v>
      </c>
      <c r="C24" s="2">
        <v>60</v>
      </c>
      <c r="D24" s="44">
        <f>(B24*B17)/2</f>
        <v>1710.5213957611404</v>
      </c>
      <c r="E24" s="45">
        <f>D24/1000</f>
        <v>1.7105213957611405</v>
      </c>
      <c r="F24" s="45">
        <f>(E24/1)/(C24/30)</f>
        <v>0.85526069788057024</v>
      </c>
      <c r="G24" s="2">
        <v>0.6</v>
      </c>
      <c r="H24" s="2">
        <v>1</v>
      </c>
      <c r="I24" s="45">
        <f>F24/1</f>
        <v>0.85526069788057024</v>
      </c>
      <c r="J24" s="46">
        <f>I24/(G24*H24)</f>
        <v>1.4254344964676171</v>
      </c>
      <c r="K24" s="124">
        <f>AVERAGE(J24:J25)</f>
        <v>1.4937222983318557</v>
      </c>
      <c r="L24" s="124">
        <f>AVERAGE(I24:I25)</f>
        <v>0.89623337899911326</v>
      </c>
      <c r="N24" s="19" t="s">
        <v>51</v>
      </c>
    </row>
    <row r="25" spans="1:19" ht="15" thickBot="1" x14ac:dyDescent="0.4">
      <c r="A25" s="13" t="s">
        <v>33</v>
      </c>
      <c r="B25" s="43">
        <f>(J18-$N$26)/$N$25</f>
        <v>937.20606011765642</v>
      </c>
      <c r="C25" s="2">
        <v>60</v>
      </c>
      <c r="D25" s="44">
        <f>(B25*B18)/2</f>
        <v>1874.4121202353128</v>
      </c>
      <c r="E25" s="45">
        <f t="shared" ref="E25:E27" si="6">D25/1000</f>
        <v>1.8744121202353128</v>
      </c>
      <c r="F25" s="45">
        <f t="shared" ref="F25:F27" si="7">(E25/1)/(C25/30)</f>
        <v>0.93720606011765639</v>
      </c>
      <c r="G25" s="2">
        <v>0.6</v>
      </c>
      <c r="H25" s="2">
        <v>1</v>
      </c>
      <c r="I25" s="45">
        <f t="shared" ref="I25:I27" si="8">F25/1</f>
        <v>0.93720606011765639</v>
      </c>
      <c r="J25" s="46">
        <f t="shared" ref="J25:J27" si="9">I25/(G25*H25)</f>
        <v>1.562010100196094</v>
      </c>
      <c r="K25" s="125"/>
      <c r="L25" s="125"/>
      <c r="M25" t="s">
        <v>52</v>
      </c>
      <c r="N25" s="86">
        <f>SLOPE(F5:F11,A5:A11)</f>
        <v>2.1152305463223388E-4</v>
      </c>
    </row>
    <row r="26" spans="1:19" x14ac:dyDescent="0.35">
      <c r="A26" s="13" t="s">
        <v>35</v>
      </c>
      <c r="B26" s="43">
        <f>(J19-$N$26)/$N$25</f>
        <v>1028.6066564590215</v>
      </c>
      <c r="C26" s="51">
        <v>60</v>
      </c>
      <c r="D26" s="44">
        <f>(B26*B19)/2</f>
        <v>2057.2133129180429</v>
      </c>
      <c r="E26" s="45">
        <f t="shared" si="6"/>
        <v>2.057213312918043</v>
      </c>
      <c r="F26" s="45">
        <f t="shared" si="7"/>
        <v>1.0286066564590215</v>
      </c>
      <c r="G26" s="2">
        <v>0.6</v>
      </c>
      <c r="H26" s="52">
        <v>1</v>
      </c>
      <c r="I26" s="45">
        <f t="shared" si="8"/>
        <v>1.0286066564590215</v>
      </c>
      <c r="J26" s="46">
        <f t="shared" si="9"/>
        <v>1.7143444274317026</v>
      </c>
      <c r="K26" s="124">
        <f>AVERAGE(J26:J27)</f>
        <v>1.7458618744459664</v>
      </c>
      <c r="L26" s="124">
        <f>AVERAGE(I26:I27)</f>
        <v>1.0475171246675798</v>
      </c>
      <c r="M26" t="s">
        <v>53</v>
      </c>
      <c r="N26">
        <f>INTERCEPT(F5:F11,A5:A11)</f>
        <v>-5.2240688655927681E-2</v>
      </c>
    </row>
    <row r="27" spans="1:19" ht="15" thickBot="1" x14ac:dyDescent="0.4">
      <c r="A27" s="13" t="s">
        <v>36</v>
      </c>
      <c r="B27" s="43">
        <f>(J20-$N$26)/$N$25</f>
        <v>1066.4275928761381</v>
      </c>
      <c r="C27" s="51">
        <v>60</v>
      </c>
      <c r="D27" s="44">
        <f>(B27*B20)/2</f>
        <v>2132.8551857522762</v>
      </c>
      <c r="E27" s="45">
        <f t="shared" si="6"/>
        <v>2.132855185752276</v>
      </c>
      <c r="F27" s="45">
        <f t="shared" si="7"/>
        <v>1.066427592876138</v>
      </c>
      <c r="G27" s="2">
        <v>0.6</v>
      </c>
      <c r="H27" s="52">
        <v>1</v>
      </c>
      <c r="I27" s="45">
        <f t="shared" si="8"/>
        <v>1.066427592876138</v>
      </c>
      <c r="J27" s="46">
        <f t="shared" si="9"/>
        <v>1.77737932146023</v>
      </c>
      <c r="K27" s="126"/>
      <c r="L27" s="126"/>
    </row>
  </sheetData>
  <mergeCells count="14">
    <mergeCell ref="B22:F22"/>
    <mergeCell ref="K24:K25"/>
    <mergeCell ref="L24:L25"/>
    <mergeCell ref="K26:K27"/>
    <mergeCell ref="L26:L27"/>
    <mergeCell ref="X14:AC14"/>
    <mergeCell ref="C15:E15"/>
    <mergeCell ref="F15:H15"/>
    <mergeCell ref="I15:J15"/>
    <mergeCell ref="A1:AE1"/>
    <mergeCell ref="D2:I2"/>
    <mergeCell ref="N2:O2"/>
    <mergeCell ref="P2:R2"/>
    <mergeCell ref="S2:U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6FFB1-A91A-472C-8B6A-31FF3A531F75}">
  <dimension ref="A1:AE27"/>
  <sheetViews>
    <sheetView workbookViewId="0">
      <selection activeCell="A27" sqref="A27"/>
    </sheetView>
  </sheetViews>
  <sheetFormatPr defaultRowHeight="14.5" x14ac:dyDescent="0.35"/>
  <sheetData>
    <row r="1" spans="1:31" x14ac:dyDescent="0.35">
      <c r="A1" s="132" t="s">
        <v>57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</row>
    <row r="2" spans="1:31" ht="15" thickBot="1" x14ac:dyDescent="0.4">
      <c r="A2" t="s">
        <v>12</v>
      </c>
      <c r="D2" s="114" t="s">
        <v>3</v>
      </c>
      <c r="E2" s="114"/>
      <c r="F2" s="114"/>
      <c r="G2" s="114"/>
      <c r="H2" s="114"/>
      <c r="I2" s="114"/>
      <c r="N2" s="119" t="s">
        <v>2</v>
      </c>
      <c r="O2" s="120"/>
      <c r="P2" s="119"/>
      <c r="Q2" s="131"/>
      <c r="R2" s="120"/>
      <c r="S2" s="119"/>
      <c r="T2" s="131"/>
      <c r="U2" s="131"/>
      <c r="V2" s="1"/>
      <c r="W2" s="2"/>
      <c r="X2" s="2"/>
      <c r="Y2" s="2"/>
      <c r="Z2" s="2"/>
    </row>
    <row r="3" spans="1:31" ht="73" thickBot="1" x14ac:dyDescent="0.4">
      <c r="A3" s="9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4" t="s">
        <v>18</v>
      </c>
      <c r="G3" s="3" t="s">
        <v>19</v>
      </c>
      <c r="H3" s="94" t="s">
        <v>20</v>
      </c>
      <c r="I3" s="5"/>
      <c r="J3" s="6"/>
      <c r="N3" s="2"/>
      <c r="O3" s="7">
        <v>1</v>
      </c>
      <c r="P3" s="7">
        <v>2</v>
      </c>
      <c r="Q3" s="7">
        <v>3</v>
      </c>
      <c r="R3" s="7">
        <v>4</v>
      </c>
      <c r="S3" s="7">
        <v>5</v>
      </c>
      <c r="T3" s="7">
        <v>6</v>
      </c>
      <c r="U3" s="7">
        <v>7</v>
      </c>
      <c r="V3" s="7">
        <v>8</v>
      </c>
      <c r="W3" s="7">
        <v>9</v>
      </c>
      <c r="X3" s="7">
        <v>10</v>
      </c>
      <c r="Y3" s="7">
        <v>11</v>
      </c>
      <c r="Z3" s="7">
        <v>12</v>
      </c>
    </row>
    <row r="4" spans="1:31" x14ac:dyDescent="0.35">
      <c r="A4" s="8">
        <v>0</v>
      </c>
      <c r="B4" s="83">
        <v>0.08</v>
      </c>
      <c r="C4" s="83">
        <v>0.08</v>
      </c>
      <c r="D4" s="83">
        <v>9.6000000000000002E-2</v>
      </c>
      <c r="E4" s="9">
        <f>AVERAGE(B4:D4)</f>
        <v>8.533333333333333E-2</v>
      </c>
      <c r="F4" s="9">
        <f>E4-$E$4</f>
        <v>0</v>
      </c>
      <c r="G4" s="9">
        <f>_xlfn.STDEV.S(B4:D4)</f>
        <v>9.2376043070340128E-3</v>
      </c>
      <c r="H4" s="10">
        <f>SQRT(G4)</f>
        <v>9.6112456565390178E-2</v>
      </c>
      <c r="I4" s="11"/>
      <c r="N4" s="12" t="s">
        <v>4</v>
      </c>
      <c r="O4" s="87">
        <v>0.08</v>
      </c>
      <c r="P4" s="87">
        <v>0.08</v>
      </c>
      <c r="Q4" s="87">
        <v>9.6000000000000002E-2</v>
      </c>
      <c r="R4" s="88">
        <v>0.24399999999999999</v>
      </c>
      <c r="S4" s="88">
        <v>0.24</v>
      </c>
      <c r="T4" s="88">
        <v>0.24099999999999999</v>
      </c>
      <c r="U4" s="88">
        <v>0.26</v>
      </c>
      <c r="V4" s="88">
        <v>0.25900000000000001</v>
      </c>
      <c r="W4" s="88">
        <v>0.25800000000000001</v>
      </c>
      <c r="X4" s="88"/>
      <c r="Y4" s="88"/>
      <c r="Z4" s="88"/>
    </row>
    <row r="5" spans="1:31" x14ac:dyDescent="0.35">
      <c r="A5" s="13">
        <v>300</v>
      </c>
      <c r="B5" s="84">
        <v>0.11899999999999999</v>
      </c>
      <c r="C5" s="84">
        <v>0.11799999999999999</v>
      </c>
      <c r="D5" s="84">
        <v>0.115</v>
      </c>
      <c r="E5" s="14">
        <f t="shared" ref="E5:E10" si="0">AVERAGE(B5:D5)</f>
        <v>0.11733333333333333</v>
      </c>
      <c r="F5" s="14">
        <f t="shared" ref="F5:F11" si="1">E5-$E$4</f>
        <v>3.2000000000000001E-2</v>
      </c>
      <c r="G5" s="14">
        <f t="shared" ref="G5:G11" si="2">_xlfn.STDEV.S(B5:D5)</f>
        <v>2.081665999466127E-3</v>
      </c>
      <c r="H5" s="15">
        <f t="shared" ref="H5:H11" si="3">SQRT(G5)</f>
        <v>4.5625278075493707E-2</v>
      </c>
      <c r="I5" s="11"/>
      <c r="J5" s="11"/>
      <c r="N5" s="12" t="s">
        <v>5</v>
      </c>
      <c r="O5" s="89">
        <v>0.11899999999999999</v>
      </c>
      <c r="P5" s="89">
        <v>0.11799999999999999</v>
      </c>
      <c r="Q5" s="89">
        <v>0.115</v>
      </c>
      <c r="R5" s="90">
        <v>0.3</v>
      </c>
      <c r="S5" s="90">
        <v>0.29499999999999998</v>
      </c>
      <c r="T5" s="90">
        <v>0.29899999999999999</v>
      </c>
      <c r="U5" s="90">
        <v>0.29799999999999999</v>
      </c>
      <c r="V5" s="90">
        <v>0.29899999999999999</v>
      </c>
      <c r="W5" s="90">
        <v>0.29699999999999999</v>
      </c>
      <c r="X5" s="2"/>
      <c r="Y5" s="2"/>
      <c r="Z5" s="2"/>
    </row>
    <row r="6" spans="1:31" x14ac:dyDescent="0.35">
      <c r="A6" s="13">
        <v>600</v>
      </c>
      <c r="B6" s="84">
        <v>0.161</v>
      </c>
      <c r="C6" s="84">
        <v>0.161</v>
      </c>
      <c r="D6" s="84">
        <v>0.16300000000000001</v>
      </c>
      <c r="E6" s="14">
        <f t="shared" si="0"/>
        <v>0.16166666666666665</v>
      </c>
      <c r="F6" s="14">
        <f t="shared" si="1"/>
        <v>7.6333333333333322E-2</v>
      </c>
      <c r="G6" s="14">
        <f t="shared" si="2"/>
        <v>1.1547005383792527E-3</v>
      </c>
      <c r="H6" s="15">
        <f t="shared" si="3"/>
        <v>3.3980884896942468E-2</v>
      </c>
      <c r="I6" s="11"/>
      <c r="J6" s="11"/>
      <c r="N6" s="12" t="s">
        <v>6</v>
      </c>
      <c r="O6" s="89">
        <v>0.161</v>
      </c>
      <c r="P6" s="89">
        <v>0.161</v>
      </c>
      <c r="Q6" s="89">
        <v>0.16300000000000001</v>
      </c>
      <c r="R6" s="2">
        <v>0.28299999999999997</v>
      </c>
      <c r="S6" s="2">
        <v>0.27400000000000002</v>
      </c>
      <c r="T6" s="2">
        <v>0.27800000000000002</v>
      </c>
      <c r="U6" s="2">
        <v>0.28799999999999998</v>
      </c>
      <c r="V6" s="2">
        <v>0.28699999999999998</v>
      </c>
      <c r="W6" s="2">
        <v>0.28399999999999997</v>
      </c>
      <c r="X6" s="2"/>
      <c r="Y6" s="2"/>
      <c r="Z6" s="2"/>
    </row>
    <row r="7" spans="1:31" x14ac:dyDescent="0.35">
      <c r="A7" s="13">
        <v>1200</v>
      </c>
      <c r="B7" s="84">
        <v>0.28499999999999998</v>
      </c>
      <c r="C7" s="84">
        <v>0.28399999999999997</v>
      </c>
      <c r="D7" s="84">
        <v>0.28000000000000003</v>
      </c>
      <c r="E7" s="14">
        <f t="shared" si="0"/>
        <v>0.28299999999999997</v>
      </c>
      <c r="F7" s="14">
        <f t="shared" si="1"/>
        <v>0.19766666666666666</v>
      </c>
      <c r="G7" s="14">
        <f t="shared" si="2"/>
        <v>2.6457513110645617E-3</v>
      </c>
      <c r="H7" s="15">
        <f t="shared" si="3"/>
        <v>5.1436867236103731E-2</v>
      </c>
      <c r="I7" s="11"/>
      <c r="J7" s="11"/>
      <c r="N7" s="12" t="s">
        <v>7</v>
      </c>
      <c r="O7" s="89">
        <v>0.28499999999999998</v>
      </c>
      <c r="P7" s="89">
        <v>0.28399999999999997</v>
      </c>
      <c r="Q7" s="89">
        <v>0.28000000000000003</v>
      </c>
      <c r="R7" s="90">
        <v>0.30499999999999999</v>
      </c>
      <c r="S7" s="90">
        <v>0.30399999999999999</v>
      </c>
      <c r="T7" s="90">
        <v>0.30299999999999999</v>
      </c>
      <c r="U7" s="90">
        <v>0.29899999999999999</v>
      </c>
      <c r="V7" s="90">
        <v>0.29399999999999998</v>
      </c>
      <c r="W7" s="90">
        <v>0.29199999999999998</v>
      </c>
      <c r="X7" s="2"/>
      <c r="Y7" s="2"/>
      <c r="Z7" s="2"/>
    </row>
    <row r="8" spans="1:31" x14ac:dyDescent="0.35">
      <c r="A8" s="13">
        <v>2000</v>
      </c>
      <c r="B8" s="84">
        <v>0.42899999999999999</v>
      </c>
      <c r="C8" s="84">
        <v>0.42</v>
      </c>
      <c r="D8" s="84">
        <v>0.42699999999999999</v>
      </c>
      <c r="E8" s="14">
        <f t="shared" si="0"/>
        <v>0.42533333333333334</v>
      </c>
      <c r="F8" s="14">
        <f t="shared" si="1"/>
        <v>0.34</v>
      </c>
      <c r="G8" s="14">
        <f t="shared" si="2"/>
        <v>4.7258156262526127E-3</v>
      </c>
      <c r="H8" s="15">
        <f t="shared" si="3"/>
        <v>6.8744567976332591E-2</v>
      </c>
      <c r="I8" s="11"/>
      <c r="J8" s="11"/>
      <c r="N8" s="12" t="s">
        <v>8</v>
      </c>
      <c r="O8" s="89">
        <v>0.42899999999999999</v>
      </c>
      <c r="P8" s="89">
        <v>0.42</v>
      </c>
      <c r="Q8" s="89">
        <v>0.42699999999999999</v>
      </c>
      <c r="R8" s="91">
        <v>0.114</v>
      </c>
      <c r="S8" s="91">
        <v>0.113</v>
      </c>
      <c r="T8" s="91">
        <v>0.112</v>
      </c>
      <c r="U8" s="2"/>
      <c r="V8" s="2"/>
      <c r="W8" s="2"/>
      <c r="X8" s="2"/>
      <c r="Y8" s="2"/>
      <c r="Z8" s="2"/>
    </row>
    <row r="9" spans="1:31" x14ac:dyDescent="0.35">
      <c r="A9" s="13">
        <v>2500</v>
      </c>
      <c r="B9" s="84">
        <v>0.55300000000000005</v>
      </c>
      <c r="C9" s="84">
        <v>0.57199999999999995</v>
      </c>
      <c r="D9" s="84">
        <v>0.55300000000000005</v>
      </c>
      <c r="E9" s="14">
        <f t="shared" si="0"/>
        <v>0.55933333333333335</v>
      </c>
      <c r="F9" s="14">
        <f t="shared" si="1"/>
        <v>0.47400000000000003</v>
      </c>
      <c r="G9" s="14">
        <f t="shared" si="2"/>
        <v>1.0969655114602836E-2</v>
      </c>
      <c r="H9" s="15">
        <f t="shared" si="3"/>
        <v>0.10473612134599426</v>
      </c>
      <c r="I9" s="11"/>
      <c r="J9" s="11"/>
      <c r="N9" s="12" t="s">
        <v>9</v>
      </c>
      <c r="O9" s="89">
        <v>0.55300000000000005</v>
      </c>
      <c r="P9" s="89">
        <v>0.57199999999999995</v>
      </c>
      <c r="Q9" s="89">
        <v>0.55300000000000005</v>
      </c>
      <c r="R9" s="2"/>
      <c r="S9" s="2"/>
      <c r="T9" s="2"/>
      <c r="U9" s="2"/>
      <c r="V9" s="2"/>
      <c r="W9" s="2"/>
      <c r="X9" s="2"/>
      <c r="Y9" s="2"/>
      <c r="Z9" s="2"/>
    </row>
    <row r="10" spans="1:31" x14ac:dyDescent="0.35">
      <c r="A10" s="13">
        <v>3200</v>
      </c>
      <c r="B10" s="84">
        <v>0.69599999999999995</v>
      </c>
      <c r="C10" s="84">
        <v>0.69099999999999995</v>
      </c>
      <c r="D10" s="84">
        <v>0.72</v>
      </c>
      <c r="E10" s="14">
        <f t="shared" si="0"/>
        <v>0.70233333333333337</v>
      </c>
      <c r="F10" s="14">
        <f t="shared" si="1"/>
        <v>0.61699999999999999</v>
      </c>
      <c r="G10" s="14">
        <f t="shared" si="2"/>
        <v>1.5502687938977994E-2</v>
      </c>
      <c r="H10" s="15">
        <f t="shared" si="3"/>
        <v>0.12450979053463224</v>
      </c>
      <c r="I10" s="11"/>
      <c r="J10" s="11"/>
      <c r="N10" s="12" t="s">
        <v>10</v>
      </c>
      <c r="O10" s="89">
        <v>0.69599999999999995</v>
      </c>
      <c r="P10" s="89">
        <v>0.69099999999999995</v>
      </c>
      <c r="Q10" s="89">
        <v>0.72</v>
      </c>
      <c r="R10" s="2"/>
      <c r="S10" s="2"/>
      <c r="T10" s="2"/>
      <c r="U10" s="2"/>
      <c r="V10" s="2"/>
      <c r="W10" s="2"/>
      <c r="X10" s="2"/>
      <c r="Y10" s="2"/>
      <c r="Z10" s="2"/>
    </row>
    <row r="11" spans="1:31" ht="15" thickBot="1" x14ac:dyDescent="0.4">
      <c r="A11" s="16">
        <v>4000</v>
      </c>
      <c r="B11" s="84">
        <v>0.9</v>
      </c>
      <c r="C11" s="84">
        <v>0.88200000000000001</v>
      </c>
      <c r="D11" s="84">
        <v>0.92300000000000004</v>
      </c>
      <c r="E11" s="17">
        <f>AVERAGE(B11:D11)</f>
        <v>0.90166666666666673</v>
      </c>
      <c r="F11" s="17">
        <f t="shared" si="1"/>
        <v>0.81633333333333336</v>
      </c>
      <c r="G11" s="17">
        <f t="shared" si="2"/>
        <v>2.0550750189064489E-2</v>
      </c>
      <c r="H11" s="18">
        <f t="shared" si="3"/>
        <v>0.14335532842927218</v>
      </c>
      <c r="I11" s="11"/>
      <c r="J11" s="11"/>
      <c r="N11" s="12" t="s">
        <v>11</v>
      </c>
      <c r="O11" s="89">
        <v>0.9</v>
      </c>
      <c r="P11" s="89">
        <v>0.88200000000000001</v>
      </c>
      <c r="Q11" s="89">
        <v>0.92300000000000004</v>
      </c>
      <c r="R11" s="2"/>
      <c r="S11" s="2"/>
      <c r="T11" s="2"/>
      <c r="U11" s="2"/>
      <c r="V11" s="2"/>
      <c r="W11" s="2"/>
      <c r="X11" s="2"/>
      <c r="Y11" s="2"/>
      <c r="Z11" s="2"/>
    </row>
    <row r="13" spans="1:31" x14ac:dyDescent="0.35">
      <c r="S13" s="19"/>
    </row>
    <row r="14" spans="1:31" ht="15" thickBot="1" x14ac:dyDescent="0.4">
      <c r="X14" s="114"/>
      <c r="Y14" s="114"/>
      <c r="Z14" s="114"/>
      <c r="AA14" s="114"/>
      <c r="AB14" s="114"/>
      <c r="AC14" s="114"/>
    </row>
    <row r="15" spans="1:31" ht="15" thickBot="1" x14ac:dyDescent="0.4">
      <c r="A15" s="20" t="s">
        <v>22</v>
      </c>
      <c r="B15" s="21"/>
      <c r="C15" s="121" t="s">
        <v>23</v>
      </c>
      <c r="D15" s="121"/>
      <c r="E15" s="121"/>
      <c r="F15" s="121" t="s">
        <v>24</v>
      </c>
      <c r="G15" s="121"/>
      <c r="H15" s="121"/>
      <c r="I15" s="122" t="s">
        <v>25</v>
      </c>
      <c r="J15" s="123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31" ht="43.5" x14ac:dyDescent="0.35">
      <c r="A16" s="22" t="s">
        <v>26</v>
      </c>
      <c r="B16" s="23" t="s">
        <v>55</v>
      </c>
      <c r="C16" s="24" t="s">
        <v>14</v>
      </c>
      <c r="D16" s="24" t="s">
        <v>15</v>
      </c>
      <c r="E16" s="24" t="s">
        <v>28</v>
      </c>
      <c r="F16" s="24" t="s">
        <v>14</v>
      </c>
      <c r="G16" s="24" t="s">
        <v>15</v>
      </c>
      <c r="H16" s="24" t="s">
        <v>28</v>
      </c>
      <c r="I16" s="25" t="s">
        <v>29</v>
      </c>
      <c r="J16" s="85" t="s">
        <v>30</v>
      </c>
      <c r="K16" s="26" t="s">
        <v>56</v>
      </c>
      <c r="L16" s="27"/>
      <c r="P16" s="5"/>
      <c r="S16" s="19"/>
    </row>
    <row r="17" spans="1:19" x14ac:dyDescent="0.35">
      <c r="A17" s="13" t="s">
        <v>32</v>
      </c>
      <c r="B17" s="2">
        <v>4</v>
      </c>
      <c r="C17" s="90">
        <v>0.3</v>
      </c>
      <c r="D17" s="90">
        <v>0.29499999999999998</v>
      </c>
      <c r="E17" s="90">
        <v>0.29899999999999999</v>
      </c>
      <c r="F17" s="91">
        <v>0.114</v>
      </c>
      <c r="G17" s="91">
        <v>0.113</v>
      </c>
      <c r="H17" s="91">
        <v>0.112</v>
      </c>
      <c r="I17" s="30">
        <f>AVERAGE(C17:E17)</f>
        <v>0.29799999999999999</v>
      </c>
      <c r="J17" s="15">
        <f>AVERAGE(C17:E17)-AVERAGE(F17:H17)</f>
        <v>0.185</v>
      </c>
      <c r="K17" s="11">
        <f>AVERAGE(F17:H17)</f>
        <v>0.113</v>
      </c>
      <c r="S17" s="19"/>
    </row>
    <row r="18" spans="1:19" x14ac:dyDescent="0.35">
      <c r="A18" s="13" t="s">
        <v>33</v>
      </c>
      <c r="B18" s="2">
        <v>4</v>
      </c>
      <c r="C18" s="90">
        <v>0.29799999999999999</v>
      </c>
      <c r="D18" s="90">
        <v>0.29899999999999999</v>
      </c>
      <c r="E18" s="90">
        <v>0.29699999999999999</v>
      </c>
      <c r="F18" s="91">
        <v>0.114</v>
      </c>
      <c r="G18" s="91">
        <v>0.113</v>
      </c>
      <c r="H18" s="91">
        <v>0.112</v>
      </c>
      <c r="I18" s="30">
        <f>AVERAGE(C18:E18)</f>
        <v>0.29799999999999999</v>
      </c>
      <c r="J18" s="15">
        <f>AVERAGE(C18:E18)-AVERAGE(F18:H18)</f>
        <v>0.185</v>
      </c>
      <c r="K18" s="11">
        <f t="shared" ref="K18" si="4">AVERAGE(F18:H18)</f>
        <v>0.113</v>
      </c>
      <c r="S18" s="19"/>
    </row>
    <row r="19" spans="1:19" x14ac:dyDescent="0.35">
      <c r="A19" s="13" t="s">
        <v>35</v>
      </c>
      <c r="B19" s="2">
        <v>4</v>
      </c>
      <c r="C19" s="90">
        <v>0.30499999999999999</v>
      </c>
      <c r="D19" s="90">
        <v>0.30399999999999999</v>
      </c>
      <c r="E19" s="90">
        <v>0.30299999999999999</v>
      </c>
      <c r="F19" s="91">
        <v>0.114</v>
      </c>
      <c r="G19" s="91">
        <v>0.113</v>
      </c>
      <c r="H19" s="91">
        <v>0.112</v>
      </c>
      <c r="I19" s="30">
        <f>AVERAGE(C19:E19)</f>
        <v>0.30399999999999999</v>
      </c>
      <c r="J19" s="15">
        <f>AVERAGE(C19:E19)-AVERAGE(F19:H19)</f>
        <v>0.191</v>
      </c>
      <c r="K19" s="11">
        <f t="shared" ref="K19:K20" si="5">AVERAGE(F19:H19)</f>
        <v>0.113</v>
      </c>
      <c r="S19" s="19"/>
    </row>
    <row r="20" spans="1:19" x14ac:dyDescent="0.35">
      <c r="A20" s="13" t="s">
        <v>36</v>
      </c>
      <c r="B20" s="2">
        <v>4</v>
      </c>
      <c r="C20" s="90">
        <v>0.29899999999999999</v>
      </c>
      <c r="D20" s="90">
        <v>0.29399999999999998</v>
      </c>
      <c r="E20" s="90">
        <v>0.29199999999999998</v>
      </c>
      <c r="F20" s="91">
        <v>0.114</v>
      </c>
      <c r="G20" s="91">
        <v>0.113</v>
      </c>
      <c r="H20" s="91">
        <v>0.112</v>
      </c>
      <c r="I20" s="30">
        <f>AVERAGE(C20:E20)</f>
        <v>0.29499999999999998</v>
      </c>
      <c r="J20" s="15">
        <f>AVERAGE(C20:E20)-AVERAGE(F20:H20)</f>
        <v>0.182</v>
      </c>
      <c r="K20" s="11">
        <f t="shared" si="5"/>
        <v>0.113</v>
      </c>
      <c r="S20" s="19"/>
    </row>
    <row r="21" spans="1:19" x14ac:dyDescent="0.35">
      <c r="S21" s="19"/>
    </row>
    <row r="22" spans="1:19" ht="15" thickBot="1" x14ac:dyDescent="0.4">
      <c r="B22" s="114" t="s">
        <v>39</v>
      </c>
      <c r="C22" s="114"/>
      <c r="D22" s="114"/>
      <c r="E22" s="114"/>
      <c r="F22" s="114"/>
      <c r="H22" s="33"/>
      <c r="I22" s="33"/>
      <c r="J22" s="33"/>
      <c r="N22" s="19"/>
    </row>
    <row r="23" spans="1:19" ht="87.5" thickBot="1" x14ac:dyDescent="0.4">
      <c r="A23" s="22" t="s">
        <v>26</v>
      </c>
      <c r="B23" s="25" t="s">
        <v>40</v>
      </c>
      <c r="C23" s="23" t="s">
        <v>41</v>
      </c>
      <c r="D23" s="24" t="s">
        <v>42</v>
      </c>
      <c r="E23" s="24" t="s">
        <v>43</v>
      </c>
      <c r="F23" s="34" t="s">
        <v>44</v>
      </c>
      <c r="G23" s="35" t="s">
        <v>45</v>
      </c>
      <c r="H23" s="36" t="s">
        <v>46</v>
      </c>
      <c r="I23" s="37" t="s">
        <v>47</v>
      </c>
      <c r="J23" s="34" t="s">
        <v>48</v>
      </c>
      <c r="K23" s="38" t="s">
        <v>49</v>
      </c>
      <c r="L23" s="38" t="s">
        <v>50</v>
      </c>
    </row>
    <row r="24" spans="1:19" x14ac:dyDescent="0.35">
      <c r="A24" s="13" t="s">
        <v>32</v>
      </c>
      <c r="B24" s="43">
        <f>(J17-$N$26)/$N$25</f>
        <v>1121.5831251510997</v>
      </c>
      <c r="C24" s="2">
        <v>60</v>
      </c>
      <c r="D24" s="44">
        <f>(B24*B17)/2</f>
        <v>2243.1662503021994</v>
      </c>
      <c r="E24" s="45">
        <f>D24/1000</f>
        <v>2.2431662503021994</v>
      </c>
      <c r="F24" s="45">
        <f>(E24/1)/(C24/30)</f>
        <v>1.1215831251510997</v>
      </c>
      <c r="G24" s="2">
        <v>0.6</v>
      </c>
      <c r="H24" s="2">
        <v>1</v>
      </c>
      <c r="I24" s="45">
        <f>F24/1</f>
        <v>1.1215831251510997</v>
      </c>
      <c r="J24" s="46">
        <f>I24/(G24*H24)</f>
        <v>1.8693052085851662</v>
      </c>
      <c r="K24" s="124">
        <f>AVERAGE(J24:J25)</f>
        <v>1.8693052085851662</v>
      </c>
      <c r="L24" s="124">
        <f>AVERAGE(I24:I25)</f>
        <v>1.1215831251510997</v>
      </c>
      <c r="N24" s="19" t="s">
        <v>51</v>
      </c>
    </row>
    <row r="25" spans="1:19" ht="15" thickBot="1" x14ac:dyDescent="0.4">
      <c r="A25" s="13" t="s">
        <v>33</v>
      </c>
      <c r="B25" s="43">
        <f>(J18-$N$26)/$N$25</f>
        <v>1121.5831251510997</v>
      </c>
      <c r="C25" s="2">
        <v>60</v>
      </c>
      <c r="D25" s="44">
        <f>(B25*B18)/2</f>
        <v>2243.1662503021994</v>
      </c>
      <c r="E25" s="45">
        <f t="shared" ref="E25:E27" si="6">D25/1000</f>
        <v>2.2431662503021994</v>
      </c>
      <c r="F25" s="45">
        <f t="shared" ref="F25:F27" si="7">(E25/1)/(C25/30)</f>
        <v>1.1215831251510997</v>
      </c>
      <c r="G25" s="2">
        <v>0.6</v>
      </c>
      <c r="H25" s="2">
        <v>1</v>
      </c>
      <c r="I25" s="45">
        <f t="shared" ref="I25:I27" si="8">F25/1</f>
        <v>1.1215831251510997</v>
      </c>
      <c r="J25" s="46">
        <f t="shared" ref="J25:J27" si="9">I25/(G25*H25)</f>
        <v>1.8693052085851662</v>
      </c>
      <c r="K25" s="125"/>
      <c r="L25" s="125"/>
      <c r="M25" t="s">
        <v>52</v>
      </c>
      <c r="N25">
        <f>SLOPE(F5:F11,A5:A11)</f>
        <v>2.1152305463223388E-4</v>
      </c>
    </row>
    <row r="26" spans="1:19" x14ac:dyDescent="0.35">
      <c r="A26" s="13" t="s">
        <v>35</v>
      </c>
      <c r="B26" s="43">
        <f>(J19-$N$26)/$N$25</f>
        <v>1149.9488274639373</v>
      </c>
      <c r="C26" s="51">
        <v>60</v>
      </c>
      <c r="D26" s="44">
        <f>(B26*B19)/2</f>
        <v>2299.8976549278746</v>
      </c>
      <c r="E26" s="45">
        <f t="shared" si="6"/>
        <v>2.2998976549278747</v>
      </c>
      <c r="F26" s="45">
        <f t="shared" si="7"/>
        <v>1.1499488274639373</v>
      </c>
      <c r="G26" s="2">
        <v>0.6</v>
      </c>
      <c r="H26" s="52">
        <v>1</v>
      </c>
      <c r="I26" s="45">
        <f t="shared" si="8"/>
        <v>1.1499488274639373</v>
      </c>
      <c r="J26" s="46">
        <f t="shared" si="9"/>
        <v>1.9165813791065622</v>
      </c>
      <c r="K26" s="124">
        <f>AVERAGE(J26:J27)</f>
        <v>1.8811242512155153</v>
      </c>
      <c r="L26" s="124">
        <f>AVERAGE(I26:I27)</f>
        <v>1.128674550729309</v>
      </c>
      <c r="M26" t="s">
        <v>53</v>
      </c>
      <c r="N26">
        <f>INTERCEPT(F5:F11,A5:A11)</f>
        <v>-5.2240688655927681E-2</v>
      </c>
    </row>
    <row r="27" spans="1:19" ht="15" thickBot="1" x14ac:dyDescent="0.4">
      <c r="A27" s="13" t="s">
        <v>36</v>
      </c>
      <c r="B27" s="43">
        <f>(J20-$N$26)/$N$25</f>
        <v>1107.4002739946809</v>
      </c>
      <c r="C27" s="51">
        <v>60</v>
      </c>
      <c r="D27" s="44">
        <f>(B27*B20)/2</f>
        <v>2214.8005479893618</v>
      </c>
      <c r="E27" s="45">
        <f t="shared" si="6"/>
        <v>2.2148005479893618</v>
      </c>
      <c r="F27" s="45">
        <f t="shared" si="7"/>
        <v>1.1074002739946809</v>
      </c>
      <c r="G27" s="2">
        <v>0.6</v>
      </c>
      <c r="H27" s="52">
        <v>1</v>
      </c>
      <c r="I27" s="45">
        <f t="shared" si="8"/>
        <v>1.1074002739946809</v>
      </c>
      <c r="J27" s="46">
        <f t="shared" si="9"/>
        <v>1.8456671233244681</v>
      </c>
      <c r="K27" s="126"/>
      <c r="L27" s="126"/>
    </row>
  </sheetData>
  <mergeCells count="14">
    <mergeCell ref="A1:AE1"/>
    <mergeCell ref="K24:K25"/>
    <mergeCell ref="L24:L25"/>
    <mergeCell ref="K26:K27"/>
    <mergeCell ref="L26:L27"/>
    <mergeCell ref="B22:F22"/>
    <mergeCell ref="D2:I2"/>
    <mergeCell ref="N2:O2"/>
    <mergeCell ref="P2:R2"/>
    <mergeCell ref="S2:U2"/>
    <mergeCell ref="X14:AC14"/>
    <mergeCell ref="C15:E15"/>
    <mergeCell ref="F15:H15"/>
    <mergeCell ref="I15:J1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56C78-6309-4418-BA42-FAADE0E64C2A}">
  <dimension ref="A1:AF49"/>
  <sheetViews>
    <sheetView workbookViewId="0">
      <selection activeCell="A35" sqref="A35"/>
    </sheetView>
  </sheetViews>
  <sheetFormatPr defaultRowHeight="14.5" x14ac:dyDescent="0.35"/>
  <cols>
    <col min="1" max="1" width="15.1796875" customWidth="1"/>
    <col min="2" max="2" width="14.54296875" customWidth="1"/>
    <col min="3" max="3" width="12.54296875" bestFit="1" customWidth="1"/>
    <col min="4" max="4" width="11.54296875" bestFit="1" customWidth="1"/>
    <col min="6" max="6" width="15.453125" customWidth="1"/>
    <col min="10" max="10" width="14.54296875" customWidth="1"/>
    <col min="11" max="11" width="8.54296875" customWidth="1"/>
    <col min="12" max="12" width="8.81640625" customWidth="1"/>
  </cols>
  <sheetData>
    <row r="1" spans="1:32" x14ac:dyDescent="0.35">
      <c r="A1" s="130" t="s">
        <v>58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</row>
    <row r="2" spans="1:32" ht="15" thickBot="1" x14ac:dyDescent="0.4">
      <c r="A2" t="s">
        <v>12</v>
      </c>
      <c r="D2" s="114" t="s">
        <v>3</v>
      </c>
      <c r="E2" s="114"/>
      <c r="F2" s="114"/>
      <c r="G2" s="114"/>
      <c r="H2" s="114"/>
      <c r="I2" s="114"/>
      <c r="N2" s="119" t="s">
        <v>2</v>
      </c>
      <c r="O2" s="120"/>
      <c r="P2" s="119"/>
      <c r="Q2" s="131"/>
      <c r="R2" s="120"/>
      <c r="S2" s="119"/>
      <c r="T2" s="131"/>
      <c r="U2" s="131"/>
      <c r="V2" s="1"/>
      <c r="W2" s="2"/>
      <c r="X2" s="2"/>
      <c r="Y2" s="2"/>
      <c r="Z2" s="2"/>
    </row>
    <row r="3" spans="1:32" ht="44" thickBot="1" x14ac:dyDescent="0.4">
      <c r="A3" s="59" t="s">
        <v>13</v>
      </c>
      <c r="B3" s="24" t="s">
        <v>14</v>
      </c>
      <c r="C3" s="24" t="s">
        <v>15</v>
      </c>
      <c r="D3" s="24" t="s">
        <v>16</v>
      </c>
      <c r="E3" s="24" t="s">
        <v>17</v>
      </c>
      <c r="F3" s="25" t="s">
        <v>18</v>
      </c>
      <c r="G3" s="24" t="s">
        <v>19</v>
      </c>
      <c r="H3" s="60" t="s">
        <v>20</v>
      </c>
      <c r="I3" s="5"/>
      <c r="J3" s="6"/>
      <c r="N3" s="2"/>
      <c r="O3" s="7">
        <v>1</v>
      </c>
      <c r="P3" s="7">
        <v>2</v>
      </c>
      <c r="Q3" s="7">
        <v>3</v>
      </c>
      <c r="R3" s="7">
        <v>4</v>
      </c>
      <c r="S3" s="7">
        <v>5</v>
      </c>
      <c r="T3" s="7">
        <v>6</v>
      </c>
      <c r="U3" s="7">
        <v>7</v>
      </c>
      <c r="V3" s="7">
        <v>8</v>
      </c>
      <c r="W3" s="7">
        <v>9</v>
      </c>
      <c r="X3" s="7">
        <v>10</v>
      </c>
      <c r="Y3" s="7">
        <v>11</v>
      </c>
      <c r="Z3" s="7">
        <v>12</v>
      </c>
    </row>
    <row r="4" spans="1:32" x14ac:dyDescent="0.35">
      <c r="A4" s="8">
        <v>0</v>
      </c>
      <c r="B4" s="83">
        <v>8.6999999999999994E-2</v>
      </c>
      <c r="C4" s="83">
        <v>8.6999999999999994E-2</v>
      </c>
      <c r="D4" s="83">
        <v>8.6999999999999994E-2</v>
      </c>
      <c r="E4" s="9">
        <f>AVERAGE(B4:D4)</f>
        <v>8.7000000000000008E-2</v>
      </c>
      <c r="F4" s="9">
        <f>E4-$E$4</f>
        <v>0</v>
      </c>
      <c r="G4" s="9">
        <f>_xlfn.STDEV.S(B4:D4)</f>
        <v>1.6996749443881478E-17</v>
      </c>
      <c r="H4" s="10">
        <f>SQRT(G4)</f>
        <v>4.1227114189428146E-9</v>
      </c>
      <c r="I4" s="11"/>
      <c r="N4" s="12" t="s">
        <v>4</v>
      </c>
      <c r="O4" s="87">
        <v>8.6999999999999994E-2</v>
      </c>
      <c r="P4" s="87">
        <v>8.6999999999999994E-2</v>
      </c>
      <c r="Q4" s="87">
        <v>8.6999999999999994E-2</v>
      </c>
      <c r="R4" s="97">
        <v>0.255</v>
      </c>
      <c r="S4" s="97">
        <v>0.251</v>
      </c>
      <c r="T4" s="97">
        <v>0.251</v>
      </c>
      <c r="U4" s="97">
        <v>0.26800000000000002</v>
      </c>
      <c r="V4" s="97">
        <v>0.26800000000000002</v>
      </c>
      <c r="W4" s="97">
        <v>0.26700000000000002</v>
      </c>
      <c r="X4" s="2"/>
      <c r="Y4" s="2"/>
      <c r="Z4" s="2"/>
    </row>
    <row r="5" spans="1:32" x14ac:dyDescent="0.35">
      <c r="A5" s="13">
        <v>300</v>
      </c>
      <c r="B5" s="84">
        <v>0.129</v>
      </c>
      <c r="C5" s="84">
        <v>0.126</v>
      </c>
      <c r="D5" s="84">
        <v>0.127</v>
      </c>
      <c r="E5" s="14">
        <f t="shared" ref="E5:E10" si="0">AVERAGE(B5:D5)</f>
        <v>0.12733333333333333</v>
      </c>
      <c r="F5" s="14">
        <f t="shared" ref="F5:F11" si="1">E5-$E$4</f>
        <v>4.0333333333333318E-2</v>
      </c>
      <c r="G5" s="14">
        <f t="shared" ref="G5:G11" si="2">_xlfn.STDEV.S(B5:D5)</f>
        <v>1.5275252316519479E-3</v>
      </c>
      <c r="H5" s="15">
        <f t="shared" ref="H5:H11" si="3">SQRT(G5)</f>
        <v>3.9083567284115044E-2</v>
      </c>
      <c r="I5" s="11"/>
      <c r="J5" s="11"/>
      <c r="N5" s="12" t="s">
        <v>5</v>
      </c>
      <c r="O5" s="89">
        <v>0.129</v>
      </c>
      <c r="P5" s="89">
        <v>0.126</v>
      </c>
      <c r="Q5" s="89">
        <v>0.127</v>
      </c>
      <c r="R5" s="2">
        <v>0.32200000000000001</v>
      </c>
      <c r="S5" s="2">
        <v>0.313</v>
      </c>
      <c r="T5" s="2">
        <v>0.308</v>
      </c>
      <c r="U5" s="2">
        <v>0.30599999999999999</v>
      </c>
      <c r="V5" s="2">
        <v>0.30299999999999999</v>
      </c>
      <c r="W5" s="2">
        <v>0.30499999999999999</v>
      </c>
      <c r="X5" s="2"/>
      <c r="Y5" s="2"/>
      <c r="Z5" s="2"/>
    </row>
    <row r="6" spans="1:32" x14ac:dyDescent="0.35">
      <c r="A6" s="13">
        <v>600</v>
      </c>
      <c r="B6" s="84">
        <v>0.17799999999999999</v>
      </c>
      <c r="C6" s="84">
        <v>0.18099999999999999</v>
      </c>
      <c r="D6" s="84">
        <v>0.183</v>
      </c>
      <c r="E6" s="14">
        <f t="shared" si="0"/>
        <v>0.18066666666666667</v>
      </c>
      <c r="F6" s="14">
        <f t="shared" si="1"/>
        <v>9.3666666666666662E-2</v>
      </c>
      <c r="G6" s="14">
        <f t="shared" si="2"/>
        <v>2.5166114784235852E-3</v>
      </c>
      <c r="H6" s="15">
        <f t="shared" si="3"/>
        <v>5.0165839755989185E-2</v>
      </c>
      <c r="I6" s="11"/>
      <c r="J6" s="11"/>
      <c r="N6" s="12" t="s">
        <v>6</v>
      </c>
      <c r="O6" s="89">
        <v>0.17799999999999999</v>
      </c>
      <c r="P6" s="89">
        <v>0.18099999999999999</v>
      </c>
      <c r="Q6" s="89">
        <v>0.183</v>
      </c>
      <c r="R6" s="90">
        <v>0.29099999999999998</v>
      </c>
      <c r="S6" s="90">
        <v>0.28199999999999997</v>
      </c>
      <c r="T6" s="90">
        <v>0.27600000000000002</v>
      </c>
      <c r="U6" s="90">
        <v>0.27500000000000002</v>
      </c>
      <c r="V6" s="90">
        <v>0.27200000000000002</v>
      </c>
      <c r="W6" s="90">
        <v>0.26900000000000002</v>
      </c>
      <c r="X6" s="2"/>
      <c r="Y6" s="2"/>
      <c r="Z6" s="2"/>
    </row>
    <row r="7" spans="1:32" x14ac:dyDescent="0.35">
      <c r="A7" s="13">
        <v>1200</v>
      </c>
      <c r="B7" s="84">
        <v>0.315</v>
      </c>
      <c r="C7" s="84">
        <v>0.30399999999999999</v>
      </c>
      <c r="D7" s="84">
        <v>0.312</v>
      </c>
      <c r="E7" s="14">
        <f t="shared" si="0"/>
        <v>0.31033333333333335</v>
      </c>
      <c r="F7" s="14">
        <f t="shared" si="1"/>
        <v>0.22333333333333333</v>
      </c>
      <c r="G7" s="14">
        <f t="shared" si="2"/>
        <v>5.686240703077332E-3</v>
      </c>
      <c r="H7" s="15">
        <f t="shared" si="3"/>
        <v>7.540716612549056E-2</v>
      </c>
      <c r="I7" s="11"/>
      <c r="J7" s="11"/>
      <c r="N7" s="12" t="s">
        <v>7</v>
      </c>
      <c r="O7" s="89">
        <v>0.315</v>
      </c>
      <c r="P7" s="89">
        <v>0.30399999999999999</v>
      </c>
      <c r="Q7" s="89">
        <v>0.312</v>
      </c>
      <c r="R7" s="2">
        <v>0.314</v>
      </c>
      <c r="S7" s="2">
        <v>0.32300000000000001</v>
      </c>
      <c r="T7" s="2">
        <v>0.307</v>
      </c>
      <c r="U7" s="2">
        <v>0.30599999999999999</v>
      </c>
      <c r="V7" s="2">
        <v>0.309</v>
      </c>
      <c r="W7" s="2">
        <v>0.30099999999999999</v>
      </c>
      <c r="X7" s="91">
        <v>0.112</v>
      </c>
      <c r="Y7" s="91">
        <v>0.11</v>
      </c>
      <c r="Z7" s="91">
        <v>0.11</v>
      </c>
    </row>
    <row r="8" spans="1:32" x14ac:dyDescent="0.35">
      <c r="A8" s="13">
        <v>2000</v>
      </c>
      <c r="B8" s="84">
        <v>0.48399999999999999</v>
      </c>
      <c r="C8" s="84">
        <v>0.48699999999999999</v>
      </c>
      <c r="D8" s="84">
        <v>0.49399999999999999</v>
      </c>
      <c r="E8" s="14">
        <f t="shared" si="0"/>
        <v>0.48833333333333329</v>
      </c>
      <c r="F8" s="14">
        <f t="shared" si="1"/>
        <v>0.40133333333333326</v>
      </c>
      <c r="G8" s="14">
        <f t="shared" si="2"/>
        <v>5.131601439446889E-3</v>
      </c>
      <c r="H8" s="15">
        <f t="shared" si="3"/>
        <v>7.1635196931724071E-2</v>
      </c>
      <c r="I8" s="11"/>
      <c r="J8" s="11"/>
      <c r="N8" s="12" t="s">
        <v>8</v>
      </c>
      <c r="O8" s="89">
        <v>0.48399999999999999</v>
      </c>
      <c r="P8" s="89">
        <v>0.48699999999999999</v>
      </c>
      <c r="Q8" s="89">
        <v>0.49399999999999999</v>
      </c>
      <c r="R8" s="90">
        <v>0.22900000000000001</v>
      </c>
      <c r="S8" s="90">
        <v>0.22800000000000001</v>
      </c>
      <c r="T8" s="90">
        <v>0.23599999999999999</v>
      </c>
      <c r="U8" s="90">
        <v>0.247</v>
      </c>
      <c r="V8" s="90">
        <v>0.25700000000000001</v>
      </c>
      <c r="W8" s="90">
        <v>0.24399999999999999</v>
      </c>
      <c r="X8" s="2"/>
      <c r="Y8" s="2"/>
      <c r="Z8" s="2"/>
    </row>
    <row r="9" spans="1:32" x14ac:dyDescent="0.35">
      <c r="A9" s="13">
        <v>2500</v>
      </c>
      <c r="B9" s="84">
        <v>0.61</v>
      </c>
      <c r="C9" s="84">
        <v>0.59199999999999997</v>
      </c>
      <c r="D9" s="84">
        <v>0.61099999999999999</v>
      </c>
      <c r="E9" s="14">
        <f t="shared" si="0"/>
        <v>0.60433333333333328</v>
      </c>
      <c r="F9" s="14">
        <f t="shared" si="1"/>
        <v>0.51733333333333331</v>
      </c>
      <c r="G9" s="14">
        <f t="shared" si="2"/>
        <v>1.0692676621563636E-2</v>
      </c>
      <c r="H9" s="15">
        <f t="shared" si="3"/>
        <v>0.10340539938302852</v>
      </c>
      <c r="I9" s="11"/>
      <c r="J9" s="11"/>
      <c r="N9" s="12" t="s">
        <v>9</v>
      </c>
      <c r="O9" s="89">
        <v>0.61</v>
      </c>
      <c r="P9" s="89">
        <v>0.59199999999999997</v>
      </c>
      <c r="Q9" s="89">
        <v>0.61099999999999999</v>
      </c>
      <c r="R9" s="2">
        <v>0.26100000000000001</v>
      </c>
      <c r="S9" s="2">
        <v>0.26100000000000001</v>
      </c>
      <c r="T9" s="2">
        <v>0.25600000000000001</v>
      </c>
      <c r="U9" s="2">
        <v>0.25800000000000001</v>
      </c>
      <c r="V9" s="2">
        <v>0.25600000000000001</v>
      </c>
      <c r="W9" s="2">
        <v>0.252</v>
      </c>
      <c r="X9" s="2"/>
      <c r="Y9" s="2"/>
      <c r="Z9" s="2"/>
    </row>
    <row r="10" spans="1:32" x14ac:dyDescent="0.35">
      <c r="A10" s="13">
        <v>3200</v>
      </c>
      <c r="B10" s="84">
        <v>0.71899999999999997</v>
      </c>
      <c r="C10" s="84"/>
      <c r="D10" s="84">
        <v>0.73099999999999998</v>
      </c>
      <c r="E10" s="14">
        <f t="shared" si="0"/>
        <v>0.72499999999999998</v>
      </c>
      <c r="F10" s="14">
        <f t="shared" si="1"/>
        <v>0.63800000000000001</v>
      </c>
      <c r="G10" s="14">
        <f t="shared" si="2"/>
        <v>8.4852813742385784E-3</v>
      </c>
      <c r="H10" s="15">
        <f t="shared" si="3"/>
        <v>9.2115587031938187E-2</v>
      </c>
      <c r="I10" s="11"/>
      <c r="J10" s="11"/>
      <c r="N10" s="12" t="s">
        <v>10</v>
      </c>
      <c r="O10" s="89">
        <v>0.71899999999999997</v>
      </c>
      <c r="P10" s="89">
        <v>0.65500000000000003</v>
      </c>
      <c r="Q10" s="89">
        <v>0.73099999999999998</v>
      </c>
      <c r="R10" s="90">
        <v>0.22900000000000001</v>
      </c>
      <c r="S10" s="90">
        <v>0.22700000000000001</v>
      </c>
      <c r="T10" s="90">
        <v>0.223</v>
      </c>
      <c r="U10" s="90">
        <v>0.23100000000000001</v>
      </c>
      <c r="V10" s="90">
        <v>0.223</v>
      </c>
      <c r="W10" s="90">
        <v>0.22900000000000001</v>
      </c>
      <c r="X10" s="2"/>
      <c r="Y10" s="2"/>
      <c r="Z10" s="2"/>
    </row>
    <row r="11" spans="1:32" ht="15" thickBot="1" x14ac:dyDescent="0.4">
      <c r="A11" s="16">
        <v>4000</v>
      </c>
      <c r="B11" s="84">
        <v>0.98899999999999999</v>
      </c>
      <c r="C11" s="84">
        <v>0.91800000000000004</v>
      </c>
      <c r="D11" s="84">
        <v>0.94699999999999995</v>
      </c>
      <c r="E11" s="17">
        <f>AVERAGE(B11:D11)</f>
        <v>0.95133333333333336</v>
      </c>
      <c r="F11" s="17">
        <f t="shared" si="1"/>
        <v>0.8643333333333334</v>
      </c>
      <c r="G11" s="17">
        <f t="shared" si="2"/>
        <v>3.5697805721547259E-2</v>
      </c>
      <c r="H11" s="18">
        <f t="shared" si="3"/>
        <v>0.18893862951113852</v>
      </c>
      <c r="I11" s="11"/>
      <c r="J11" s="11"/>
      <c r="N11" s="12" t="s">
        <v>11</v>
      </c>
      <c r="O11" s="89">
        <v>0.98899999999999999</v>
      </c>
      <c r="P11" s="89">
        <v>0.91800000000000004</v>
      </c>
      <c r="Q11" s="89">
        <v>0.94699999999999995</v>
      </c>
      <c r="R11" s="2">
        <v>0.26200000000000001</v>
      </c>
      <c r="S11" s="2">
        <v>0.26100000000000001</v>
      </c>
      <c r="T11" s="2">
        <v>0.254</v>
      </c>
      <c r="U11" s="2">
        <v>0.25700000000000001</v>
      </c>
      <c r="V11" s="2">
        <v>0.255</v>
      </c>
      <c r="W11" s="2">
        <v>0.26200000000000001</v>
      </c>
      <c r="X11" s="91">
        <v>0.111</v>
      </c>
      <c r="Y11" s="91">
        <v>0.109</v>
      </c>
      <c r="Z11" s="91">
        <v>0.105</v>
      </c>
    </row>
    <row r="13" spans="1:32" x14ac:dyDescent="0.35">
      <c r="S13" s="19"/>
    </row>
    <row r="14" spans="1:32" ht="15" thickBot="1" x14ac:dyDescent="0.4">
      <c r="X14" s="114"/>
      <c r="Y14" s="114"/>
      <c r="Z14" s="114"/>
      <c r="AA14" s="114"/>
      <c r="AB14" s="114"/>
      <c r="AC14" s="114"/>
    </row>
    <row r="15" spans="1:32" ht="15" thickBot="1" x14ac:dyDescent="0.4">
      <c r="A15" s="20" t="s">
        <v>22</v>
      </c>
      <c r="B15" s="21"/>
      <c r="C15" s="121" t="s">
        <v>23</v>
      </c>
      <c r="D15" s="121"/>
      <c r="E15" s="121"/>
      <c r="F15" s="121" t="s">
        <v>24</v>
      </c>
      <c r="G15" s="121"/>
      <c r="H15" s="121"/>
      <c r="I15" s="122" t="s">
        <v>25</v>
      </c>
      <c r="J15" s="123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32" ht="29.5" thickBot="1" x14ac:dyDescent="0.4">
      <c r="A16" s="70" t="s">
        <v>26</v>
      </c>
      <c r="B16" s="71" t="s">
        <v>55</v>
      </c>
      <c r="C16" s="3" t="s">
        <v>14</v>
      </c>
      <c r="D16" s="3" t="s">
        <v>15</v>
      </c>
      <c r="E16" s="3" t="s">
        <v>28</v>
      </c>
      <c r="F16" s="3" t="s">
        <v>14</v>
      </c>
      <c r="G16" s="3" t="s">
        <v>15</v>
      </c>
      <c r="H16" s="3" t="s">
        <v>28</v>
      </c>
      <c r="I16" s="4" t="s">
        <v>29</v>
      </c>
      <c r="J16" s="72" t="s">
        <v>30</v>
      </c>
      <c r="K16" s="26" t="s">
        <v>56</v>
      </c>
      <c r="L16" s="27"/>
      <c r="P16" s="5"/>
      <c r="S16" s="19"/>
    </row>
    <row r="17" spans="1:19" x14ac:dyDescent="0.35">
      <c r="A17" s="8" t="s">
        <v>59</v>
      </c>
      <c r="B17" s="28">
        <v>4</v>
      </c>
      <c r="C17" s="98">
        <v>0.255</v>
      </c>
      <c r="D17" s="98">
        <v>0.251</v>
      </c>
      <c r="E17" s="98">
        <v>0.251</v>
      </c>
      <c r="F17" s="99">
        <v>0.112</v>
      </c>
      <c r="G17" s="99">
        <v>0.11</v>
      </c>
      <c r="H17" s="99">
        <v>0.11</v>
      </c>
      <c r="I17" s="29">
        <f t="shared" ref="I17:I22" si="4">AVERAGE(C17:E17)</f>
        <v>0.25233333333333335</v>
      </c>
      <c r="J17" s="10">
        <f t="shared" ref="J17:J22" si="5">AVERAGE(C17:E17)-AVERAGE(F17:H17)</f>
        <v>0.14166666666666666</v>
      </c>
      <c r="K17" s="11">
        <f>AVERAGE(F17:H17)</f>
        <v>0.11066666666666668</v>
      </c>
      <c r="S17" s="19"/>
    </row>
    <row r="18" spans="1:19" ht="15" thickBot="1" x14ac:dyDescent="0.4">
      <c r="A18" s="16" t="s">
        <v>60</v>
      </c>
      <c r="B18" s="31">
        <v>4</v>
      </c>
      <c r="C18" s="100">
        <v>0.26800000000000002</v>
      </c>
      <c r="D18" s="100">
        <v>0.26800000000000002</v>
      </c>
      <c r="E18" s="100">
        <v>0.26700000000000002</v>
      </c>
      <c r="F18" s="101">
        <v>0.112</v>
      </c>
      <c r="G18" s="101">
        <v>0.11</v>
      </c>
      <c r="H18" s="101">
        <v>0.11</v>
      </c>
      <c r="I18" s="32">
        <f t="shared" si="4"/>
        <v>0.26766666666666666</v>
      </c>
      <c r="J18" s="18">
        <f t="shared" si="5"/>
        <v>0.15699999999999997</v>
      </c>
      <c r="K18" s="11">
        <f t="shared" ref="K18" si="6">AVERAGE(F18:H18)</f>
        <v>0.11066666666666668</v>
      </c>
      <c r="S18" s="19"/>
    </row>
    <row r="19" spans="1:19" x14ac:dyDescent="0.35">
      <c r="A19" s="8" t="s">
        <v>61</v>
      </c>
      <c r="B19" s="28">
        <v>4</v>
      </c>
      <c r="C19" s="102">
        <v>0.22900000000000001</v>
      </c>
      <c r="D19" s="102">
        <v>0.22800000000000001</v>
      </c>
      <c r="E19" s="102">
        <v>0.23599999999999999</v>
      </c>
      <c r="F19" s="99">
        <v>0.111</v>
      </c>
      <c r="G19" s="99">
        <v>0.109</v>
      </c>
      <c r="H19" s="99">
        <v>0.105</v>
      </c>
      <c r="I19" s="29">
        <f t="shared" si="4"/>
        <v>0.23100000000000001</v>
      </c>
      <c r="J19" s="10">
        <f t="shared" si="5"/>
        <v>0.12266666666666667</v>
      </c>
      <c r="K19" s="11"/>
      <c r="S19" s="19"/>
    </row>
    <row r="20" spans="1:19" ht="15" thickBot="1" x14ac:dyDescent="0.4">
      <c r="A20" s="16" t="s">
        <v>62</v>
      </c>
      <c r="B20" s="31">
        <v>4</v>
      </c>
      <c r="C20" s="103">
        <v>0.247</v>
      </c>
      <c r="D20" s="103">
        <v>0.25700000000000001</v>
      </c>
      <c r="E20" s="103">
        <v>0.24399999999999999</v>
      </c>
      <c r="F20" s="101">
        <v>0.111</v>
      </c>
      <c r="G20" s="101">
        <v>0.109</v>
      </c>
      <c r="H20" s="101">
        <v>0.105</v>
      </c>
      <c r="I20" s="32">
        <f t="shared" si="4"/>
        <v>0.24933333333333332</v>
      </c>
      <c r="J20" s="18">
        <f t="shared" si="5"/>
        <v>0.14099999999999999</v>
      </c>
      <c r="S20" s="19"/>
    </row>
    <row r="21" spans="1:19" x14ac:dyDescent="0.35">
      <c r="A21" s="8" t="s">
        <v>63</v>
      </c>
      <c r="B21" s="28">
        <v>4</v>
      </c>
      <c r="C21" s="102">
        <v>0.29099999999999998</v>
      </c>
      <c r="D21" s="102">
        <v>0.28199999999999997</v>
      </c>
      <c r="E21" s="102">
        <v>0.27600000000000002</v>
      </c>
      <c r="F21" s="99">
        <v>0.112</v>
      </c>
      <c r="G21" s="99">
        <v>0.11</v>
      </c>
      <c r="H21" s="99">
        <v>0.11</v>
      </c>
      <c r="I21" s="29">
        <f t="shared" si="4"/>
        <v>0.28299999999999997</v>
      </c>
      <c r="J21" s="10">
        <f t="shared" si="5"/>
        <v>0.17233333333333328</v>
      </c>
      <c r="K21" s="11">
        <f t="shared" ref="K21:K22" si="7">AVERAGE(F21:H21)</f>
        <v>0.11066666666666668</v>
      </c>
      <c r="S21" s="19"/>
    </row>
    <row r="22" spans="1:19" ht="15" thickBot="1" x14ac:dyDescent="0.4">
      <c r="A22" s="16" t="s">
        <v>64</v>
      </c>
      <c r="B22" s="31">
        <v>4</v>
      </c>
      <c r="C22" s="103">
        <v>0.29099999999999998</v>
      </c>
      <c r="D22" s="103">
        <v>0.28199999999999997</v>
      </c>
      <c r="E22" s="103">
        <v>0.27600000000000002</v>
      </c>
      <c r="F22" s="101">
        <v>0.112</v>
      </c>
      <c r="G22" s="101">
        <v>0.11</v>
      </c>
      <c r="H22" s="101">
        <v>0.11</v>
      </c>
      <c r="I22" s="32">
        <f t="shared" si="4"/>
        <v>0.28299999999999997</v>
      </c>
      <c r="J22" s="18">
        <f t="shared" si="5"/>
        <v>0.17233333333333328</v>
      </c>
      <c r="K22" s="11">
        <f t="shared" si="7"/>
        <v>0.11066666666666668</v>
      </c>
      <c r="S22" s="19"/>
    </row>
    <row r="23" spans="1:19" x14ac:dyDescent="0.35">
      <c r="A23" s="8" t="s">
        <v>65</v>
      </c>
      <c r="B23" s="28">
        <v>4</v>
      </c>
      <c r="C23" s="102">
        <v>0.22900000000000001</v>
      </c>
      <c r="D23" s="102">
        <v>0.22700000000000001</v>
      </c>
      <c r="E23" s="102">
        <v>0.223</v>
      </c>
      <c r="F23" s="99">
        <v>0.111</v>
      </c>
      <c r="G23" s="99">
        <v>0.109</v>
      </c>
      <c r="H23" s="99">
        <v>0.105</v>
      </c>
      <c r="I23" s="29">
        <f t="shared" ref="I23:I24" si="8">AVERAGE(C23:E23)</f>
        <v>0.22633333333333336</v>
      </c>
      <c r="J23" s="10">
        <f t="shared" ref="J23:J24" si="9">AVERAGE(C23:E23)-AVERAGE(F23:H23)</f>
        <v>0.11800000000000002</v>
      </c>
      <c r="K23" s="11"/>
      <c r="S23" s="19"/>
    </row>
    <row r="24" spans="1:19" ht="15" thickBot="1" x14ac:dyDescent="0.4">
      <c r="A24" s="16" t="s">
        <v>66</v>
      </c>
      <c r="B24" s="31">
        <v>4</v>
      </c>
      <c r="C24" s="103">
        <v>0.23100000000000001</v>
      </c>
      <c r="D24" s="103">
        <v>0.223</v>
      </c>
      <c r="E24" s="103">
        <v>0.22900000000000001</v>
      </c>
      <c r="F24" s="101">
        <v>0.111</v>
      </c>
      <c r="G24" s="101">
        <v>0.109</v>
      </c>
      <c r="H24" s="101">
        <v>0.105</v>
      </c>
      <c r="I24" s="32">
        <f t="shared" si="8"/>
        <v>0.22766666666666668</v>
      </c>
      <c r="J24" s="18">
        <f t="shared" si="9"/>
        <v>0.11933333333333335</v>
      </c>
      <c r="S24" s="19"/>
    </row>
    <row r="25" spans="1:19" x14ac:dyDescent="0.35">
      <c r="S25" s="19"/>
    </row>
    <row r="26" spans="1:19" ht="15" thickBot="1" x14ac:dyDescent="0.4">
      <c r="B26" s="114" t="s">
        <v>39</v>
      </c>
      <c r="C26" s="114"/>
      <c r="D26" s="114"/>
      <c r="E26" s="114"/>
      <c r="F26" s="114"/>
      <c r="H26" s="33"/>
      <c r="I26" s="33"/>
      <c r="J26" s="33"/>
      <c r="N26" s="19"/>
    </row>
    <row r="27" spans="1:19" ht="87.5" thickBot="1" x14ac:dyDescent="0.4">
      <c r="A27" s="22" t="s">
        <v>26</v>
      </c>
      <c r="B27" s="25" t="s">
        <v>40</v>
      </c>
      <c r="C27" s="23" t="s">
        <v>41</v>
      </c>
      <c r="D27" s="24" t="s">
        <v>42</v>
      </c>
      <c r="E27" s="24" t="s">
        <v>43</v>
      </c>
      <c r="F27" s="34" t="s">
        <v>44</v>
      </c>
      <c r="G27" s="35" t="s">
        <v>45</v>
      </c>
      <c r="H27" s="36" t="s">
        <v>46</v>
      </c>
      <c r="I27" s="37" t="s">
        <v>47</v>
      </c>
      <c r="J27" s="34" t="s">
        <v>48</v>
      </c>
      <c r="K27" s="38" t="s">
        <v>49</v>
      </c>
      <c r="L27" s="38" t="s">
        <v>50</v>
      </c>
    </row>
    <row r="28" spans="1:19" x14ac:dyDescent="0.35">
      <c r="A28" s="8" t="s">
        <v>59</v>
      </c>
      <c r="B28" s="39">
        <f t="shared" ref="B28:B35" si="10">(J17-$N$30)/$N$29</f>
        <v>809.17743810264881</v>
      </c>
      <c r="C28" s="28">
        <v>60</v>
      </c>
      <c r="D28" s="40">
        <f t="shared" ref="D28:D35" si="11">(B28*B17)/2</f>
        <v>1618.3548762052976</v>
      </c>
      <c r="E28" s="41">
        <f>D28/1000</f>
        <v>1.6183548762052977</v>
      </c>
      <c r="F28" s="41">
        <f>(E28/1)/(C28/30)</f>
        <v>0.80917743810264886</v>
      </c>
      <c r="G28" s="28">
        <v>0.6</v>
      </c>
      <c r="H28" s="28">
        <v>1</v>
      </c>
      <c r="I28" s="41">
        <f>F28/1</f>
        <v>0.80917743810264886</v>
      </c>
      <c r="J28" s="42">
        <f>I28/(G28*H28)</f>
        <v>1.3486290635044149</v>
      </c>
      <c r="K28" s="124">
        <f>AVERAGE(J28:J29)</f>
        <v>1.406813899470047</v>
      </c>
      <c r="L28" s="124">
        <f>AVERAGE(I28:I29)</f>
        <v>0.84408833968202823</v>
      </c>
      <c r="N28" s="19" t="s">
        <v>51</v>
      </c>
    </row>
    <row r="29" spans="1:19" ht="15" thickBot="1" x14ac:dyDescent="0.4">
      <c r="A29" s="16" t="s">
        <v>60</v>
      </c>
      <c r="B29" s="47">
        <f t="shared" si="10"/>
        <v>878.99924126140752</v>
      </c>
      <c r="C29" s="31">
        <v>60</v>
      </c>
      <c r="D29" s="48">
        <f t="shared" si="11"/>
        <v>1757.998482522815</v>
      </c>
      <c r="E29" s="49">
        <f t="shared" ref="E29:E35" si="12">D29/1000</f>
        <v>1.757998482522815</v>
      </c>
      <c r="F29" s="49">
        <f t="shared" ref="F29:F35" si="13">(E29/1)/(C29/30)</f>
        <v>0.87899924126140749</v>
      </c>
      <c r="G29" s="31">
        <v>0.6</v>
      </c>
      <c r="H29" s="31">
        <v>1</v>
      </c>
      <c r="I29" s="49">
        <f t="shared" ref="I29:I35" si="14">F29/1</f>
        <v>0.87899924126140749</v>
      </c>
      <c r="J29" s="50">
        <f t="shared" ref="J29:J35" si="15">I29/(G29*H29)</f>
        <v>1.4649987354356793</v>
      </c>
      <c r="K29" s="125"/>
      <c r="L29" s="125"/>
      <c r="M29" t="s">
        <v>52</v>
      </c>
      <c r="N29" s="86">
        <f>SLOPE(F5:F11,A5:A11)</f>
        <v>2.196066649620728E-4</v>
      </c>
    </row>
    <row r="30" spans="1:19" x14ac:dyDescent="0.35">
      <c r="A30" s="8" t="s">
        <v>61</v>
      </c>
      <c r="B30" s="39">
        <f t="shared" si="10"/>
        <v>722.65911679723035</v>
      </c>
      <c r="C30" s="28">
        <v>60</v>
      </c>
      <c r="D30" s="40">
        <f t="shared" si="11"/>
        <v>1445.3182335944607</v>
      </c>
      <c r="E30" s="41">
        <f t="shared" si="12"/>
        <v>1.4453182335944608</v>
      </c>
      <c r="F30" s="41">
        <f t="shared" si="13"/>
        <v>0.72265911679723038</v>
      </c>
      <c r="G30" s="28">
        <v>0.6</v>
      </c>
      <c r="H30" s="28">
        <v>1</v>
      </c>
      <c r="I30" s="41">
        <f t="shared" si="14"/>
        <v>0.72265911679723038</v>
      </c>
      <c r="J30" s="42">
        <f t="shared" si="15"/>
        <v>1.2044318613287173</v>
      </c>
      <c r="K30" s="124">
        <f>AVERAGE(J30:J31)</f>
        <v>1.2740006869397993</v>
      </c>
      <c r="L30" s="124">
        <f>AVERAGE(I30:I31)</f>
        <v>0.76440041216387966</v>
      </c>
      <c r="M30" t="s">
        <v>53</v>
      </c>
      <c r="N30">
        <f>INTERCEPT(F5:F11,A5:A11)</f>
        <v>-3.6034091877610142E-2</v>
      </c>
      <c r="Q30" s="19"/>
    </row>
    <row r="31" spans="1:19" ht="15" thickBot="1" x14ac:dyDescent="0.4">
      <c r="A31" s="16" t="s">
        <v>62</v>
      </c>
      <c r="B31" s="47">
        <f t="shared" si="10"/>
        <v>806.14170753052883</v>
      </c>
      <c r="C31" s="31">
        <v>60</v>
      </c>
      <c r="D31" s="48">
        <f t="shared" si="11"/>
        <v>1612.2834150610577</v>
      </c>
      <c r="E31" s="49">
        <f t="shared" si="12"/>
        <v>1.6122834150610577</v>
      </c>
      <c r="F31" s="49">
        <f t="shared" si="13"/>
        <v>0.80614170753052883</v>
      </c>
      <c r="G31" s="31">
        <v>0.6</v>
      </c>
      <c r="H31" s="31">
        <v>1</v>
      </c>
      <c r="I31" s="49">
        <f t="shared" si="14"/>
        <v>0.80614170753052883</v>
      </c>
      <c r="J31" s="50">
        <f t="shared" si="15"/>
        <v>1.3435695125508815</v>
      </c>
      <c r="K31" s="125"/>
      <c r="L31" s="125"/>
    </row>
    <row r="32" spans="1:19" x14ac:dyDescent="0.35">
      <c r="A32" s="8" t="s">
        <v>63</v>
      </c>
      <c r="B32" s="39">
        <f t="shared" si="10"/>
        <v>948.82104442016612</v>
      </c>
      <c r="C32" s="68">
        <v>60</v>
      </c>
      <c r="D32" s="40">
        <f t="shared" si="11"/>
        <v>1897.6420888403322</v>
      </c>
      <c r="E32" s="41">
        <f t="shared" si="12"/>
        <v>1.8976420888403323</v>
      </c>
      <c r="F32" s="41">
        <f t="shared" si="13"/>
        <v>0.94882104442016613</v>
      </c>
      <c r="G32" s="28">
        <v>0.6</v>
      </c>
      <c r="H32" s="69">
        <v>1</v>
      </c>
      <c r="I32" s="41">
        <f t="shared" si="14"/>
        <v>0.94882104442016613</v>
      </c>
      <c r="J32" s="42">
        <f t="shared" si="15"/>
        <v>1.5813684073669436</v>
      </c>
      <c r="K32" s="124">
        <f>AVERAGE(J32:J33)</f>
        <v>1.5813684073669436</v>
      </c>
      <c r="L32" s="124">
        <f>AVERAGE(I32:I33)</f>
        <v>0.94882104442016613</v>
      </c>
    </row>
    <row r="33" spans="1:12" ht="15" thickBot="1" x14ac:dyDescent="0.4">
      <c r="A33" s="16" t="s">
        <v>64</v>
      </c>
      <c r="B33" s="47">
        <f t="shared" si="10"/>
        <v>948.82104442016612</v>
      </c>
      <c r="C33" s="104">
        <v>60</v>
      </c>
      <c r="D33" s="48">
        <f t="shared" si="11"/>
        <v>1897.6420888403322</v>
      </c>
      <c r="E33" s="49">
        <f t="shared" si="12"/>
        <v>1.8976420888403323</v>
      </c>
      <c r="F33" s="49">
        <f t="shared" si="13"/>
        <v>0.94882104442016613</v>
      </c>
      <c r="G33" s="31">
        <v>0.6</v>
      </c>
      <c r="H33" s="53">
        <v>1</v>
      </c>
      <c r="I33" s="49">
        <f t="shared" si="14"/>
        <v>0.94882104442016613</v>
      </c>
      <c r="J33" s="50">
        <f t="shared" si="15"/>
        <v>1.5813684073669436</v>
      </c>
      <c r="K33" s="125"/>
      <c r="L33" s="125"/>
    </row>
    <row r="34" spans="1:12" x14ac:dyDescent="0.35">
      <c r="A34" s="8" t="s">
        <v>65</v>
      </c>
      <c r="B34" s="39">
        <f t="shared" si="10"/>
        <v>701.40900279239088</v>
      </c>
      <c r="C34" s="68">
        <v>60</v>
      </c>
      <c r="D34" s="40">
        <f t="shared" si="11"/>
        <v>1402.8180055847818</v>
      </c>
      <c r="E34" s="41">
        <f t="shared" si="12"/>
        <v>1.4028180055847819</v>
      </c>
      <c r="F34" s="41">
        <f t="shared" si="13"/>
        <v>0.70140900279239093</v>
      </c>
      <c r="G34" s="28">
        <v>0.6</v>
      </c>
      <c r="H34" s="69">
        <v>1</v>
      </c>
      <c r="I34" s="41">
        <f t="shared" si="14"/>
        <v>0.70140900279239093</v>
      </c>
      <c r="J34" s="42">
        <f t="shared" si="15"/>
        <v>1.1690150046539849</v>
      </c>
      <c r="K34" s="124">
        <f>AVERAGE(J34:J35)</f>
        <v>1.1740745556075181</v>
      </c>
      <c r="L34" s="124">
        <f>AVERAGE(I34:I35)</f>
        <v>0.70444473336451074</v>
      </c>
    </row>
    <row r="35" spans="1:12" ht="15" thickBot="1" x14ac:dyDescent="0.4">
      <c r="A35" s="16" t="s">
        <v>66</v>
      </c>
      <c r="B35" s="47">
        <f t="shared" si="10"/>
        <v>707.48046393663071</v>
      </c>
      <c r="C35" s="104">
        <v>60</v>
      </c>
      <c r="D35" s="48">
        <f t="shared" si="11"/>
        <v>1414.9609278732614</v>
      </c>
      <c r="E35" s="49">
        <f t="shared" si="12"/>
        <v>1.4149609278732613</v>
      </c>
      <c r="F35" s="49">
        <f t="shared" si="13"/>
        <v>0.70748046393663067</v>
      </c>
      <c r="G35" s="31">
        <v>0.6</v>
      </c>
      <c r="H35" s="53">
        <v>1</v>
      </c>
      <c r="I35" s="49">
        <f t="shared" si="14"/>
        <v>0.70748046393663067</v>
      </c>
      <c r="J35" s="50">
        <f t="shared" si="15"/>
        <v>1.1791341065610512</v>
      </c>
      <c r="K35" s="126"/>
      <c r="L35" s="126"/>
    </row>
    <row r="37" spans="1:12" x14ac:dyDescent="0.35">
      <c r="A37" s="57"/>
      <c r="C37" s="56"/>
      <c r="D37" s="11"/>
      <c r="E37" s="57"/>
      <c r="G37" s="56"/>
      <c r="H37" s="11"/>
      <c r="I37" s="57"/>
    </row>
    <row r="38" spans="1:12" x14ac:dyDescent="0.35">
      <c r="A38" s="57"/>
      <c r="D38" s="11"/>
      <c r="E38" s="57"/>
      <c r="H38" s="11"/>
      <c r="I38" s="57"/>
    </row>
    <row r="39" spans="1:12" x14ac:dyDescent="0.35">
      <c r="A39" s="57"/>
      <c r="C39" s="56"/>
      <c r="D39" s="11"/>
      <c r="E39" s="57"/>
      <c r="G39" s="56"/>
      <c r="H39" s="11"/>
      <c r="I39" s="57"/>
    </row>
    <row r="42" spans="1:12" x14ac:dyDescent="0.35">
      <c r="A42" s="54"/>
      <c r="B42" s="6"/>
      <c r="C42" s="6"/>
      <c r="D42" s="6"/>
      <c r="E42" s="19"/>
      <c r="F42" s="19"/>
    </row>
    <row r="43" spans="1:12" x14ac:dyDescent="0.35">
      <c r="A43" s="54"/>
      <c r="B43" s="55"/>
      <c r="C43" s="56"/>
    </row>
    <row r="44" spans="1:12" x14ac:dyDescent="0.35">
      <c r="A44" s="57"/>
      <c r="C44" s="56"/>
    </row>
    <row r="45" spans="1:12" x14ac:dyDescent="0.35">
      <c r="A45" s="57"/>
      <c r="C45" s="56"/>
    </row>
    <row r="46" spans="1:12" x14ac:dyDescent="0.35">
      <c r="A46" s="57"/>
      <c r="C46" s="56"/>
    </row>
    <row r="48" spans="1:12" x14ac:dyDescent="0.35">
      <c r="A48" s="54"/>
      <c r="B48" s="19"/>
      <c r="C48" s="58"/>
      <c r="D48" s="19"/>
      <c r="E48" s="58"/>
      <c r="F48" s="19"/>
    </row>
    <row r="49" spans="2:6" x14ac:dyDescent="0.35">
      <c r="B49" s="56"/>
      <c r="C49" s="56"/>
      <c r="E49" s="56"/>
      <c r="F49" s="56"/>
    </row>
  </sheetData>
  <mergeCells count="18">
    <mergeCell ref="X14:AC14"/>
    <mergeCell ref="C15:E15"/>
    <mergeCell ref="F15:H15"/>
    <mergeCell ref="I15:J15"/>
    <mergeCell ref="K34:K35"/>
    <mergeCell ref="L34:L35"/>
    <mergeCell ref="A1:AF1"/>
    <mergeCell ref="K32:K33"/>
    <mergeCell ref="L32:L33"/>
    <mergeCell ref="B26:F26"/>
    <mergeCell ref="K28:K29"/>
    <mergeCell ref="L28:L29"/>
    <mergeCell ref="K30:K31"/>
    <mergeCell ref="L30:L31"/>
    <mergeCell ref="D2:I2"/>
    <mergeCell ref="N2:O2"/>
    <mergeCell ref="P2:R2"/>
    <mergeCell ref="S2:U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3C162-004A-478F-AE9A-840256B0633C}">
  <dimension ref="A1:AE113"/>
  <sheetViews>
    <sheetView workbookViewId="0">
      <selection activeCell="B41" sqref="B41"/>
    </sheetView>
  </sheetViews>
  <sheetFormatPr defaultRowHeight="14.5" x14ac:dyDescent="0.35"/>
  <cols>
    <col min="1" max="1" width="15.1796875" customWidth="1"/>
    <col min="2" max="2" width="14.54296875" customWidth="1"/>
    <col min="3" max="3" width="12.54296875" bestFit="1" customWidth="1"/>
    <col min="4" max="4" width="11.54296875" bestFit="1" customWidth="1"/>
    <col min="6" max="6" width="15.453125" customWidth="1"/>
    <col min="10" max="10" width="14.54296875" customWidth="1"/>
    <col min="11" max="11" width="8.54296875" customWidth="1"/>
  </cols>
  <sheetData>
    <row r="1" spans="1:31" x14ac:dyDescent="0.35">
      <c r="A1" s="132" t="s">
        <v>57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</row>
    <row r="2" spans="1:31" ht="15" thickBot="1" x14ac:dyDescent="0.4">
      <c r="A2" t="s">
        <v>12</v>
      </c>
      <c r="D2" s="114" t="s">
        <v>3</v>
      </c>
      <c r="E2" s="114"/>
      <c r="F2" s="114"/>
      <c r="G2" s="114"/>
      <c r="H2" s="114"/>
      <c r="I2" s="114"/>
      <c r="N2" s="119" t="s">
        <v>2</v>
      </c>
      <c r="O2" s="120"/>
      <c r="P2" s="119"/>
      <c r="Q2" s="131"/>
      <c r="R2" s="120"/>
      <c r="S2" s="119"/>
      <c r="T2" s="131"/>
      <c r="U2" s="131"/>
      <c r="V2" s="1"/>
      <c r="W2" s="2"/>
      <c r="X2" s="2"/>
      <c r="Y2" s="2"/>
      <c r="Z2" s="2"/>
    </row>
    <row r="3" spans="1:31" ht="44" thickBot="1" x14ac:dyDescent="0.4">
      <c r="A3" s="9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4" t="s">
        <v>18</v>
      </c>
      <c r="G3" s="3" t="s">
        <v>19</v>
      </c>
      <c r="H3" s="94" t="s">
        <v>20</v>
      </c>
      <c r="I3" s="5"/>
      <c r="J3" s="6"/>
      <c r="N3" s="2"/>
      <c r="O3" s="7">
        <v>1</v>
      </c>
      <c r="P3" s="7">
        <v>2</v>
      </c>
      <c r="Q3" s="7">
        <v>3</v>
      </c>
      <c r="R3" s="7">
        <v>4</v>
      </c>
      <c r="S3" s="7">
        <v>5</v>
      </c>
      <c r="T3" s="7">
        <v>6</v>
      </c>
      <c r="U3" s="7">
        <v>7</v>
      </c>
      <c r="V3" s="7">
        <v>8</v>
      </c>
      <c r="W3" s="7">
        <v>9</v>
      </c>
      <c r="X3" s="7">
        <v>10</v>
      </c>
      <c r="Y3" s="7">
        <v>11</v>
      </c>
      <c r="Z3" s="7">
        <v>12</v>
      </c>
    </row>
    <row r="4" spans="1:31" x14ac:dyDescent="0.35">
      <c r="A4" s="8">
        <v>0</v>
      </c>
      <c r="B4" s="83">
        <v>0.08</v>
      </c>
      <c r="C4" s="83">
        <v>0.08</v>
      </c>
      <c r="D4" s="83">
        <v>9.6000000000000002E-2</v>
      </c>
      <c r="E4" s="9">
        <f>AVERAGE(B4:D4)</f>
        <v>8.533333333333333E-2</v>
      </c>
      <c r="F4" s="9">
        <f>E4-$E$4</f>
        <v>0</v>
      </c>
      <c r="G4" s="9">
        <f>_xlfn.STDEV.S(B4:D4)</f>
        <v>9.2376043070340128E-3</v>
      </c>
      <c r="H4" s="10">
        <f>SQRT(G4)</f>
        <v>9.6112456565390178E-2</v>
      </c>
      <c r="I4" s="11"/>
      <c r="N4" s="12" t="s">
        <v>4</v>
      </c>
      <c r="O4" s="87">
        <v>0.08</v>
      </c>
      <c r="P4" s="87">
        <v>0.08</v>
      </c>
      <c r="Q4" s="87">
        <v>9.6000000000000002E-2</v>
      </c>
      <c r="R4" s="88">
        <v>0.255</v>
      </c>
      <c r="S4" s="88">
        <v>0.251</v>
      </c>
      <c r="T4" s="88">
        <v>0.251</v>
      </c>
      <c r="U4" s="88">
        <v>0.26800000000000002</v>
      </c>
      <c r="V4" s="88">
        <v>0.26800000000000002</v>
      </c>
      <c r="W4" s="88">
        <v>0.26700000000000002</v>
      </c>
      <c r="X4" s="2"/>
      <c r="Y4" s="2"/>
      <c r="Z4" s="2"/>
    </row>
    <row r="5" spans="1:31" x14ac:dyDescent="0.35">
      <c r="A5" s="13">
        <v>300</v>
      </c>
      <c r="B5" s="84">
        <v>0.11899999999999999</v>
      </c>
      <c r="C5" s="84">
        <v>0.11799999999999999</v>
      </c>
      <c r="D5" s="84">
        <v>0.115</v>
      </c>
      <c r="E5" s="14">
        <f t="shared" ref="E5:E10" si="0">AVERAGE(B5:D5)</f>
        <v>0.11733333333333333</v>
      </c>
      <c r="F5" s="14">
        <f t="shared" ref="F5:F11" si="1">E5-$E$4</f>
        <v>3.2000000000000001E-2</v>
      </c>
      <c r="G5" s="14">
        <f t="shared" ref="G5:G11" si="2">_xlfn.STDEV.S(B5:D5)</f>
        <v>2.081665999466127E-3</v>
      </c>
      <c r="H5" s="15">
        <f t="shared" ref="H5:H11" si="3">SQRT(G5)</f>
        <v>4.5625278075493707E-2</v>
      </c>
      <c r="I5" s="11"/>
      <c r="J5" s="11"/>
      <c r="N5" s="12" t="s">
        <v>5</v>
      </c>
      <c r="O5" s="89">
        <v>0.11899999999999999</v>
      </c>
      <c r="P5" s="89">
        <v>0.11799999999999999</v>
      </c>
      <c r="Q5" s="89">
        <v>0.115</v>
      </c>
      <c r="R5" s="90">
        <v>0.32200000000000001</v>
      </c>
      <c r="S5" s="90">
        <v>0.313</v>
      </c>
      <c r="T5" s="90">
        <v>0.308</v>
      </c>
      <c r="U5" s="90">
        <v>0.30599999999999999</v>
      </c>
      <c r="V5" s="90">
        <v>0.30299999999999999</v>
      </c>
      <c r="W5" s="90">
        <v>0.30499999999999999</v>
      </c>
      <c r="X5" s="2"/>
      <c r="Y5" s="2"/>
      <c r="Z5" s="2"/>
    </row>
    <row r="6" spans="1:31" x14ac:dyDescent="0.35">
      <c r="A6" s="13">
        <v>600</v>
      </c>
      <c r="B6" s="84">
        <v>0.161</v>
      </c>
      <c r="C6" s="84">
        <v>0.161</v>
      </c>
      <c r="D6" s="84">
        <v>0.16300000000000001</v>
      </c>
      <c r="E6" s="14">
        <f t="shared" si="0"/>
        <v>0.16166666666666665</v>
      </c>
      <c r="F6" s="14">
        <f t="shared" si="1"/>
        <v>7.6333333333333322E-2</v>
      </c>
      <c r="G6" s="14">
        <f t="shared" si="2"/>
        <v>1.1547005383792527E-3</v>
      </c>
      <c r="H6" s="15">
        <f t="shared" si="3"/>
        <v>3.3980884896942468E-2</v>
      </c>
      <c r="I6" s="11"/>
      <c r="J6" s="11"/>
      <c r="N6" s="12" t="s">
        <v>6</v>
      </c>
      <c r="O6" s="89">
        <v>0.161</v>
      </c>
      <c r="P6" s="89">
        <v>0.161</v>
      </c>
      <c r="Q6" s="89">
        <v>0.16300000000000001</v>
      </c>
      <c r="R6" s="2">
        <v>0.29099999999999998</v>
      </c>
      <c r="S6" s="2">
        <v>0.28199999999999997</v>
      </c>
      <c r="T6" s="2">
        <v>0.27600000000000002</v>
      </c>
      <c r="U6" s="2">
        <v>0.27500000000000002</v>
      </c>
      <c r="V6" s="2">
        <v>0.27200000000000002</v>
      </c>
      <c r="W6" s="2">
        <v>0.26900000000000002</v>
      </c>
      <c r="X6" s="2"/>
      <c r="Y6" s="2"/>
      <c r="Z6" s="2"/>
    </row>
    <row r="7" spans="1:31" x14ac:dyDescent="0.35">
      <c r="A7" s="13">
        <v>1200</v>
      </c>
      <c r="B7" s="84">
        <v>0.28499999999999998</v>
      </c>
      <c r="C7" s="84">
        <v>0.28399999999999997</v>
      </c>
      <c r="D7" s="84">
        <v>0.28000000000000003</v>
      </c>
      <c r="E7" s="14">
        <f t="shared" si="0"/>
        <v>0.28299999999999997</v>
      </c>
      <c r="F7" s="14">
        <f t="shared" si="1"/>
        <v>0.19766666666666666</v>
      </c>
      <c r="G7" s="14">
        <f t="shared" si="2"/>
        <v>2.6457513110645617E-3</v>
      </c>
      <c r="H7" s="15">
        <f t="shared" si="3"/>
        <v>5.1436867236103731E-2</v>
      </c>
      <c r="I7" s="11"/>
      <c r="J7" s="11"/>
      <c r="N7" s="12" t="s">
        <v>7</v>
      </c>
      <c r="O7" s="89">
        <v>0.28499999999999998</v>
      </c>
      <c r="P7" s="89">
        <v>0.28399999999999997</v>
      </c>
      <c r="Q7" s="89">
        <v>0.28000000000000003</v>
      </c>
      <c r="R7" s="90">
        <v>0.314</v>
      </c>
      <c r="S7" s="90">
        <v>0.32300000000000001</v>
      </c>
      <c r="T7" s="90">
        <v>0.307</v>
      </c>
      <c r="U7" s="90">
        <v>0.30599999999999999</v>
      </c>
      <c r="V7" s="90">
        <v>0.309</v>
      </c>
      <c r="W7" s="90">
        <v>0.30099999999999999</v>
      </c>
      <c r="X7" s="91">
        <v>0.112</v>
      </c>
      <c r="Y7" s="91">
        <v>0.11</v>
      </c>
      <c r="Z7" s="91">
        <v>0.11</v>
      </c>
    </row>
    <row r="8" spans="1:31" x14ac:dyDescent="0.35">
      <c r="A8" s="13">
        <v>2000</v>
      </c>
      <c r="B8" s="84">
        <v>0.42899999999999999</v>
      </c>
      <c r="C8" s="84">
        <v>0.42</v>
      </c>
      <c r="D8" s="84">
        <v>0.42699999999999999</v>
      </c>
      <c r="E8" s="14">
        <f t="shared" si="0"/>
        <v>0.42533333333333334</v>
      </c>
      <c r="F8" s="14">
        <f t="shared" si="1"/>
        <v>0.34</v>
      </c>
      <c r="G8" s="14">
        <f t="shared" si="2"/>
        <v>4.7258156262526127E-3</v>
      </c>
      <c r="H8" s="15">
        <f t="shared" si="3"/>
        <v>6.8744567976332591E-2</v>
      </c>
      <c r="I8" s="11"/>
      <c r="J8" s="11"/>
      <c r="N8" s="12" t="s">
        <v>8</v>
      </c>
      <c r="O8" s="89">
        <v>0.42899999999999999</v>
      </c>
      <c r="P8" s="89">
        <v>0.42</v>
      </c>
      <c r="Q8" s="89">
        <v>0.42699999999999999</v>
      </c>
      <c r="R8" s="2">
        <v>0.22900000000000001</v>
      </c>
      <c r="S8" s="2">
        <v>0.22800000000000001</v>
      </c>
      <c r="T8" s="2">
        <v>0.23599999999999999</v>
      </c>
      <c r="U8" s="2">
        <v>0.247</v>
      </c>
      <c r="V8" s="2">
        <v>0.25700000000000001</v>
      </c>
      <c r="W8" s="2">
        <v>0.24399999999999999</v>
      </c>
      <c r="X8" s="2"/>
      <c r="Y8" s="2"/>
      <c r="Z8" s="2"/>
    </row>
    <row r="9" spans="1:31" x14ac:dyDescent="0.35">
      <c r="A9" s="13">
        <v>2500</v>
      </c>
      <c r="B9" s="84">
        <v>0.55300000000000005</v>
      </c>
      <c r="C9" s="84">
        <v>0.57199999999999995</v>
      </c>
      <c r="D9" s="84">
        <v>0.55300000000000005</v>
      </c>
      <c r="E9" s="14">
        <f t="shared" si="0"/>
        <v>0.55933333333333335</v>
      </c>
      <c r="F9" s="14">
        <f t="shared" si="1"/>
        <v>0.47400000000000003</v>
      </c>
      <c r="G9" s="14">
        <f t="shared" si="2"/>
        <v>1.0969655114602836E-2</v>
      </c>
      <c r="H9" s="15">
        <f t="shared" si="3"/>
        <v>0.10473612134599426</v>
      </c>
      <c r="I9" s="11"/>
      <c r="J9" s="11"/>
      <c r="N9" s="12" t="s">
        <v>9</v>
      </c>
      <c r="O9" s="89">
        <v>0.55300000000000005</v>
      </c>
      <c r="P9" s="89">
        <v>0.57199999999999995</v>
      </c>
      <c r="Q9" s="89">
        <v>0.55300000000000005</v>
      </c>
      <c r="R9" s="90">
        <v>0.26100000000000001</v>
      </c>
      <c r="S9" s="90">
        <v>0.26100000000000001</v>
      </c>
      <c r="T9" s="90">
        <v>0.25600000000000001</v>
      </c>
      <c r="U9" s="90">
        <v>0.25800000000000001</v>
      </c>
      <c r="V9" s="90">
        <v>0.25600000000000001</v>
      </c>
      <c r="W9" s="90">
        <v>0.252</v>
      </c>
      <c r="X9" s="2"/>
      <c r="Y9" s="2"/>
      <c r="Z9" s="2"/>
    </row>
    <row r="10" spans="1:31" x14ac:dyDescent="0.35">
      <c r="A10" s="13">
        <v>3200</v>
      </c>
      <c r="B10" s="84">
        <v>0.69599999999999995</v>
      </c>
      <c r="C10" s="84">
        <v>0.69099999999999995</v>
      </c>
      <c r="D10" s="84">
        <v>0.72</v>
      </c>
      <c r="E10" s="14">
        <f t="shared" si="0"/>
        <v>0.70233333333333337</v>
      </c>
      <c r="F10" s="14">
        <f t="shared" si="1"/>
        <v>0.61699999999999999</v>
      </c>
      <c r="G10" s="14">
        <f t="shared" si="2"/>
        <v>1.5502687938977994E-2</v>
      </c>
      <c r="H10" s="15">
        <f t="shared" si="3"/>
        <v>0.12450979053463224</v>
      </c>
      <c r="I10" s="11"/>
      <c r="J10" s="11"/>
      <c r="N10" s="12" t="s">
        <v>10</v>
      </c>
      <c r="O10" s="89">
        <v>0.69599999999999995</v>
      </c>
      <c r="P10" s="89">
        <v>0.69099999999999995</v>
      </c>
      <c r="Q10" s="89">
        <v>0.72</v>
      </c>
      <c r="R10" s="2">
        <v>0.22900000000000001</v>
      </c>
      <c r="S10" s="2">
        <v>0.22700000000000001</v>
      </c>
      <c r="T10" s="2">
        <v>0.223</v>
      </c>
      <c r="U10" s="2">
        <v>0.23100000000000001</v>
      </c>
      <c r="V10" s="2">
        <v>0.223</v>
      </c>
      <c r="W10" s="2">
        <v>0.22900000000000001</v>
      </c>
      <c r="X10" s="2"/>
      <c r="Y10" s="2"/>
      <c r="Z10" s="2"/>
    </row>
    <row r="11" spans="1:31" ht="15" thickBot="1" x14ac:dyDescent="0.4">
      <c r="A11" s="16">
        <v>4000</v>
      </c>
      <c r="B11" s="84">
        <v>0.9</v>
      </c>
      <c r="C11" s="84">
        <v>0.88200000000000001</v>
      </c>
      <c r="D11" s="84">
        <v>0.92300000000000004</v>
      </c>
      <c r="E11" s="17">
        <f>AVERAGE(B11:D11)</f>
        <v>0.90166666666666673</v>
      </c>
      <c r="F11" s="17">
        <f t="shared" si="1"/>
        <v>0.81633333333333336</v>
      </c>
      <c r="G11" s="17">
        <f t="shared" si="2"/>
        <v>2.0550750189064489E-2</v>
      </c>
      <c r="H11" s="18">
        <f t="shared" si="3"/>
        <v>0.14335532842927218</v>
      </c>
      <c r="I11" s="11"/>
      <c r="J11" s="11"/>
      <c r="N11" s="12" t="s">
        <v>11</v>
      </c>
      <c r="O11" s="89">
        <v>0.9</v>
      </c>
      <c r="P11" s="89">
        <v>0.88200000000000001</v>
      </c>
      <c r="Q11" s="89">
        <v>0.92300000000000004</v>
      </c>
      <c r="R11" s="90">
        <v>0.26200000000000001</v>
      </c>
      <c r="S11" s="90">
        <v>0.26100000000000001</v>
      </c>
      <c r="T11" s="90">
        <v>0.254</v>
      </c>
      <c r="U11" s="90">
        <v>0.25700000000000001</v>
      </c>
      <c r="V11" s="90">
        <v>0.255</v>
      </c>
      <c r="W11" s="90">
        <v>0.26200000000000001</v>
      </c>
      <c r="X11" s="91">
        <v>0.111</v>
      </c>
      <c r="Y11" s="91">
        <v>0.109</v>
      </c>
      <c r="Z11" s="91">
        <v>0.105</v>
      </c>
    </row>
    <row r="13" spans="1:31" x14ac:dyDescent="0.35">
      <c r="S13" s="19"/>
    </row>
    <row r="14" spans="1:31" ht="15" thickBot="1" x14ac:dyDescent="0.4">
      <c r="X14" s="114"/>
      <c r="Y14" s="114"/>
      <c r="Z14" s="114"/>
      <c r="AA14" s="114"/>
      <c r="AB14" s="114"/>
      <c r="AC14" s="114"/>
    </row>
    <row r="15" spans="1:31" ht="15" thickBot="1" x14ac:dyDescent="0.4">
      <c r="A15" s="20" t="s">
        <v>22</v>
      </c>
      <c r="B15" s="21"/>
      <c r="C15" s="121" t="s">
        <v>23</v>
      </c>
      <c r="D15" s="121"/>
      <c r="E15" s="121"/>
      <c r="F15" s="121" t="s">
        <v>24</v>
      </c>
      <c r="G15" s="121"/>
      <c r="H15" s="121"/>
      <c r="I15" s="122" t="s">
        <v>25</v>
      </c>
      <c r="J15" s="123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31" ht="29.5" thickBot="1" x14ac:dyDescent="0.4">
      <c r="A16" s="22" t="s">
        <v>26</v>
      </c>
      <c r="B16" s="23" t="s">
        <v>55</v>
      </c>
      <c r="C16" s="24" t="s">
        <v>14</v>
      </c>
      <c r="D16" s="24" t="s">
        <v>15</v>
      </c>
      <c r="E16" s="24" t="s">
        <v>28</v>
      </c>
      <c r="F16" s="24" t="s">
        <v>14</v>
      </c>
      <c r="G16" s="24" t="s">
        <v>15</v>
      </c>
      <c r="H16" s="24" t="s">
        <v>28</v>
      </c>
      <c r="I16" s="25" t="s">
        <v>29</v>
      </c>
      <c r="J16" s="85" t="s">
        <v>30</v>
      </c>
      <c r="K16" s="26" t="s">
        <v>56</v>
      </c>
      <c r="L16" s="27"/>
      <c r="P16" s="5"/>
      <c r="S16" s="19"/>
    </row>
    <row r="17" spans="1:19" x14ac:dyDescent="0.35">
      <c r="A17" s="8" t="s">
        <v>59</v>
      </c>
      <c r="B17" s="2">
        <v>4</v>
      </c>
      <c r="C17" s="90">
        <v>0.32200000000000001</v>
      </c>
      <c r="D17" s="90">
        <v>0.313</v>
      </c>
      <c r="E17" s="90">
        <v>0.308</v>
      </c>
      <c r="F17" s="91">
        <v>0.112</v>
      </c>
      <c r="G17" s="91">
        <v>0.11</v>
      </c>
      <c r="H17" s="91">
        <v>0.11</v>
      </c>
      <c r="I17" s="30">
        <f>AVERAGE(C17:E17)</f>
        <v>0.31433333333333335</v>
      </c>
      <c r="J17" s="15">
        <f>AVERAGE(C17:E17)-AVERAGE(F17:H17)</f>
        <v>0.20366666666666666</v>
      </c>
      <c r="K17" s="11">
        <f>AVERAGE(F17:H17)</f>
        <v>0.11066666666666668</v>
      </c>
      <c r="S17" s="19"/>
    </row>
    <row r="18" spans="1:19" ht="15" thickBot="1" x14ac:dyDescent="0.4">
      <c r="A18" s="16" t="s">
        <v>60</v>
      </c>
      <c r="B18" s="2">
        <v>4</v>
      </c>
      <c r="C18" s="90">
        <v>0.30599999999999999</v>
      </c>
      <c r="D18" s="90">
        <v>0.30299999999999999</v>
      </c>
      <c r="E18" s="90">
        <v>0.30499999999999999</v>
      </c>
      <c r="F18" s="91">
        <v>0.112</v>
      </c>
      <c r="G18" s="91">
        <v>0.11</v>
      </c>
      <c r="H18" s="91">
        <v>0.11</v>
      </c>
      <c r="I18" s="30">
        <f>AVERAGE(C18:E18)</f>
        <v>0.30466666666666664</v>
      </c>
      <c r="J18" s="15">
        <f>AVERAGE(C18:E18)-AVERAGE(F18:H18)</f>
        <v>0.19399999999999995</v>
      </c>
      <c r="K18" s="11">
        <f t="shared" ref="K18" si="4">AVERAGE(F18:H18)</f>
        <v>0.11066666666666668</v>
      </c>
      <c r="S18" s="19"/>
    </row>
    <row r="19" spans="1:19" x14ac:dyDescent="0.35">
      <c r="A19" s="8" t="s">
        <v>61</v>
      </c>
      <c r="B19" s="2">
        <v>4</v>
      </c>
      <c r="C19" s="90">
        <v>0.26100000000000001</v>
      </c>
      <c r="D19" s="90">
        <v>0.26100000000000001</v>
      </c>
      <c r="E19" s="90">
        <v>0.25600000000000001</v>
      </c>
      <c r="F19" s="91">
        <v>0.111</v>
      </c>
      <c r="G19" s="91">
        <v>0.109</v>
      </c>
      <c r="H19" s="91">
        <v>0.105</v>
      </c>
      <c r="I19" s="30">
        <f t="shared" ref="I19:I20" si="5">AVERAGE(C19:E19)</f>
        <v>0.25933333333333336</v>
      </c>
      <c r="J19" s="15">
        <f t="shared" ref="J19:J20" si="6">AVERAGE(C19:E19)-AVERAGE(F19:H19)</f>
        <v>0.15100000000000002</v>
      </c>
      <c r="K19" s="11"/>
      <c r="S19" s="19"/>
    </row>
    <row r="20" spans="1:19" ht="15" thickBot="1" x14ac:dyDescent="0.4">
      <c r="A20" s="16" t="s">
        <v>62</v>
      </c>
      <c r="B20" s="31">
        <v>4</v>
      </c>
      <c r="C20" s="90">
        <v>0.25800000000000001</v>
      </c>
      <c r="D20" s="90">
        <v>0.25600000000000001</v>
      </c>
      <c r="E20" s="90">
        <v>0.252</v>
      </c>
      <c r="F20" s="91">
        <v>0.111</v>
      </c>
      <c r="G20" s="91">
        <v>0.109</v>
      </c>
      <c r="H20" s="91">
        <v>0.105</v>
      </c>
      <c r="I20" s="30">
        <f t="shared" si="5"/>
        <v>0.25533333333333336</v>
      </c>
      <c r="J20" s="15">
        <f t="shared" si="6"/>
        <v>0.14700000000000002</v>
      </c>
      <c r="S20" s="19"/>
    </row>
    <row r="21" spans="1:19" x14ac:dyDescent="0.35">
      <c r="A21" s="8" t="s">
        <v>63</v>
      </c>
      <c r="B21" s="2">
        <v>4</v>
      </c>
      <c r="C21" s="90">
        <v>0.314</v>
      </c>
      <c r="D21" s="90">
        <v>0.32300000000000001</v>
      </c>
      <c r="E21" s="90">
        <v>0.307</v>
      </c>
      <c r="F21" s="91">
        <v>0.112</v>
      </c>
      <c r="G21" s="91">
        <v>0.11</v>
      </c>
      <c r="H21" s="91">
        <v>0.11</v>
      </c>
      <c r="I21" s="30">
        <f>AVERAGE(C21:E21)</f>
        <v>0.31466666666666665</v>
      </c>
      <c r="J21" s="15">
        <f>AVERAGE(C21:E21)-AVERAGE(F21:H21)</f>
        <v>0.20399999999999996</v>
      </c>
      <c r="K21" s="11">
        <f t="shared" ref="K21:K22" si="7">AVERAGE(F21:H21)</f>
        <v>0.11066666666666668</v>
      </c>
      <c r="S21" s="19"/>
    </row>
    <row r="22" spans="1:19" ht="15" thickBot="1" x14ac:dyDescent="0.4">
      <c r="A22" s="16" t="s">
        <v>64</v>
      </c>
      <c r="B22" s="2">
        <v>4</v>
      </c>
      <c r="C22" s="90">
        <v>0.30599999999999999</v>
      </c>
      <c r="D22" s="90">
        <v>0.309</v>
      </c>
      <c r="E22" s="90">
        <v>0.30099999999999999</v>
      </c>
      <c r="F22" s="91">
        <v>0.112</v>
      </c>
      <c r="G22" s="91">
        <v>0.11</v>
      </c>
      <c r="H22" s="91">
        <v>0.11</v>
      </c>
      <c r="I22" s="30">
        <f>AVERAGE(C22:E22)</f>
        <v>0.30533333333333329</v>
      </c>
      <c r="J22" s="15">
        <f>AVERAGE(C22:E22)-AVERAGE(F22:H22)</f>
        <v>0.1946666666666666</v>
      </c>
      <c r="K22" s="11">
        <f t="shared" si="7"/>
        <v>0.11066666666666668</v>
      </c>
      <c r="S22" s="19"/>
    </row>
    <row r="23" spans="1:19" x14ac:dyDescent="0.35">
      <c r="A23" s="8" t="s">
        <v>65</v>
      </c>
      <c r="B23" s="2">
        <v>4</v>
      </c>
      <c r="C23" s="90">
        <v>0.26200000000000001</v>
      </c>
      <c r="D23" s="90">
        <v>0.26100000000000001</v>
      </c>
      <c r="E23" s="90">
        <v>0.254</v>
      </c>
      <c r="F23" s="91">
        <v>0.111</v>
      </c>
      <c r="G23" s="91">
        <v>0.109</v>
      </c>
      <c r="H23" s="91">
        <v>0.105</v>
      </c>
      <c r="I23" s="30">
        <f t="shared" ref="I23:I24" si="8">AVERAGE(C23:E23)</f>
        <v>0.25900000000000001</v>
      </c>
      <c r="J23" s="15">
        <f t="shared" ref="J23:J24" si="9">AVERAGE(C23:E23)-AVERAGE(F23:H23)</f>
        <v>0.15066666666666667</v>
      </c>
      <c r="K23" s="11"/>
      <c r="S23" s="19"/>
    </row>
    <row r="24" spans="1:19" ht="15" thickBot="1" x14ac:dyDescent="0.4">
      <c r="A24" s="16" t="s">
        <v>66</v>
      </c>
      <c r="B24" s="31">
        <v>4</v>
      </c>
      <c r="C24" s="90">
        <v>0.25700000000000001</v>
      </c>
      <c r="D24" s="90">
        <v>0.255</v>
      </c>
      <c r="E24" s="90">
        <v>0.26200000000000001</v>
      </c>
      <c r="F24" s="91">
        <v>0.111</v>
      </c>
      <c r="G24" s="91">
        <v>0.109</v>
      </c>
      <c r="H24" s="91">
        <v>0.105</v>
      </c>
      <c r="I24" s="30">
        <f t="shared" si="8"/>
        <v>0.25800000000000001</v>
      </c>
      <c r="J24" s="15">
        <f t="shared" si="9"/>
        <v>0.14966666666666667</v>
      </c>
      <c r="S24" s="19"/>
    </row>
    <row r="25" spans="1:19" x14ac:dyDescent="0.35">
      <c r="S25" s="19"/>
    </row>
    <row r="26" spans="1:19" ht="15" thickBot="1" x14ac:dyDescent="0.4">
      <c r="B26" s="114" t="s">
        <v>39</v>
      </c>
      <c r="C26" s="114"/>
      <c r="D26" s="114"/>
      <c r="E26" s="114"/>
      <c r="F26" s="114"/>
      <c r="H26" s="33"/>
      <c r="I26" s="33"/>
      <c r="J26" s="33"/>
      <c r="N26" s="19"/>
    </row>
    <row r="27" spans="1:19" ht="87.5" thickBot="1" x14ac:dyDescent="0.4">
      <c r="A27" s="22" t="s">
        <v>26</v>
      </c>
      <c r="B27" s="25" t="s">
        <v>40</v>
      </c>
      <c r="C27" s="23" t="s">
        <v>41</v>
      </c>
      <c r="D27" s="24" t="s">
        <v>42</v>
      </c>
      <c r="E27" s="24" t="s">
        <v>43</v>
      </c>
      <c r="F27" s="34" t="s">
        <v>44</v>
      </c>
      <c r="G27" s="35" t="s">
        <v>45</v>
      </c>
      <c r="H27" s="36" t="s">
        <v>46</v>
      </c>
      <c r="I27" s="37" t="s">
        <v>47</v>
      </c>
      <c r="J27" s="34" t="s">
        <v>48</v>
      </c>
      <c r="K27" s="38" t="s">
        <v>49</v>
      </c>
      <c r="L27" s="38" t="s">
        <v>50</v>
      </c>
    </row>
    <row r="28" spans="1:19" x14ac:dyDescent="0.35">
      <c r="A28" s="8" t="s">
        <v>59</v>
      </c>
      <c r="B28" s="43">
        <f t="shared" ref="B28:B35" si="10">(J17-$N$30)/$N$29</f>
        <v>1209.8319767910384</v>
      </c>
      <c r="C28" s="2">
        <v>60</v>
      </c>
      <c r="D28" s="44">
        <f t="shared" ref="D28:D35" si="11">(B28*B17)/2</f>
        <v>2419.6639535820768</v>
      </c>
      <c r="E28" s="45">
        <f>D28/1000</f>
        <v>2.4196639535820768</v>
      </c>
      <c r="F28" s="45">
        <f>(E28/1)/(C28/30)</f>
        <v>1.2098319767910384</v>
      </c>
      <c r="G28" s="2">
        <v>0.6</v>
      </c>
      <c r="H28" s="2">
        <v>1</v>
      </c>
      <c r="I28" s="45">
        <f>F28/1</f>
        <v>1.2098319767910384</v>
      </c>
      <c r="J28" s="46">
        <f>I28/(G28*H28)</f>
        <v>2.0163866279850642</v>
      </c>
      <c r="K28" s="124">
        <f>AVERAGE(J28:J29)</f>
        <v>1.9783030461761619</v>
      </c>
      <c r="L28" s="124">
        <f>AVERAGE(I28:I29)</f>
        <v>1.1869818277056972</v>
      </c>
      <c r="N28" s="19" t="s">
        <v>51</v>
      </c>
    </row>
    <row r="29" spans="1:19" ht="15" thickBot="1" x14ac:dyDescent="0.4">
      <c r="A29" s="16" t="s">
        <v>60</v>
      </c>
      <c r="B29" s="43">
        <f t="shared" si="10"/>
        <v>1164.1316786203556</v>
      </c>
      <c r="C29" s="2">
        <v>60</v>
      </c>
      <c r="D29" s="44">
        <f t="shared" si="11"/>
        <v>2328.2633572407112</v>
      </c>
      <c r="E29" s="45">
        <f t="shared" ref="E29:E35" si="12">D29/1000</f>
        <v>2.3282633572407114</v>
      </c>
      <c r="F29" s="45">
        <f t="shared" ref="F29:F35" si="13">(E29/1)/(C29/30)</f>
        <v>1.1641316786203557</v>
      </c>
      <c r="G29" s="2">
        <v>0.6</v>
      </c>
      <c r="H29" s="2">
        <v>1</v>
      </c>
      <c r="I29" s="45">
        <f t="shared" ref="I29:I35" si="14">F29/1</f>
        <v>1.1641316786203557</v>
      </c>
      <c r="J29" s="46">
        <f t="shared" ref="J29:J35" si="15">I29/(G29*H29)</f>
        <v>1.9402194643672597</v>
      </c>
      <c r="K29" s="125"/>
      <c r="L29" s="125"/>
      <c r="M29" t="s">
        <v>52</v>
      </c>
      <c r="N29">
        <f>SLOPE(F5:F11,A5:A11)</f>
        <v>2.1152305463223388E-4</v>
      </c>
    </row>
    <row r="30" spans="1:19" x14ac:dyDescent="0.35">
      <c r="A30" s="8" t="s">
        <v>61</v>
      </c>
      <c r="B30" s="43">
        <f t="shared" si="10"/>
        <v>960.84414537835426</v>
      </c>
      <c r="C30" s="2">
        <v>60</v>
      </c>
      <c r="D30" s="44">
        <f t="shared" si="11"/>
        <v>1921.6882907567085</v>
      </c>
      <c r="E30" s="45">
        <f t="shared" si="12"/>
        <v>1.9216882907567086</v>
      </c>
      <c r="F30" s="45">
        <f t="shared" si="13"/>
        <v>0.96084414537835428</v>
      </c>
      <c r="G30" s="2">
        <v>0.6</v>
      </c>
      <c r="H30" s="2">
        <v>1</v>
      </c>
      <c r="I30" s="45">
        <f t="shared" si="14"/>
        <v>0.96084414537835428</v>
      </c>
      <c r="J30" s="46">
        <f t="shared" si="15"/>
        <v>1.6014069089639238</v>
      </c>
      <c r="K30" s="124">
        <f>AVERAGE(J30:J31)</f>
        <v>1.5856481854567919</v>
      </c>
      <c r="L30" s="124">
        <f>AVERAGE(I30:I31)</f>
        <v>0.9513889112740751</v>
      </c>
      <c r="M30" t="s">
        <v>53</v>
      </c>
      <c r="N30">
        <f>INTERCEPT(F5:F11,A5:A11)</f>
        <v>-5.2240688655927681E-2</v>
      </c>
      <c r="Q30" s="19"/>
    </row>
    <row r="31" spans="1:19" ht="15" thickBot="1" x14ac:dyDescent="0.4">
      <c r="A31" s="16" t="s">
        <v>62</v>
      </c>
      <c r="B31" s="43">
        <f t="shared" si="10"/>
        <v>941.93367716979594</v>
      </c>
      <c r="C31" s="2">
        <v>60</v>
      </c>
      <c r="D31" s="44">
        <f t="shared" si="11"/>
        <v>1883.8673543395919</v>
      </c>
      <c r="E31" s="45">
        <f t="shared" si="12"/>
        <v>1.8838673543395918</v>
      </c>
      <c r="F31" s="45">
        <f t="shared" si="13"/>
        <v>0.94193367716979592</v>
      </c>
      <c r="G31" s="2">
        <v>0.6</v>
      </c>
      <c r="H31" s="2">
        <v>1</v>
      </c>
      <c r="I31" s="45">
        <f t="shared" si="14"/>
        <v>0.94193367716979592</v>
      </c>
      <c r="J31" s="46">
        <f t="shared" si="15"/>
        <v>1.5698894619496599</v>
      </c>
      <c r="K31" s="125"/>
      <c r="L31" s="125"/>
    </row>
    <row r="32" spans="1:19" x14ac:dyDescent="0.35">
      <c r="A32" s="8" t="s">
        <v>63</v>
      </c>
      <c r="B32" s="43">
        <f t="shared" si="10"/>
        <v>1211.4078491417515</v>
      </c>
      <c r="C32" s="51">
        <v>60</v>
      </c>
      <c r="D32" s="44">
        <f t="shared" si="11"/>
        <v>2422.815698283503</v>
      </c>
      <c r="E32" s="45">
        <f t="shared" si="12"/>
        <v>2.422815698283503</v>
      </c>
      <c r="F32" s="45">
        <f t="shared" si="13"/>
        <v>1.2114078491417515</v>
      </c>
      <c r="G32" s="2">
        <v>0.6</v>
      </c>
      <c r="H32" s="52">
        <v>1</v>
      </c>
      <c r="I32" s="45">
        <f t="shared" si="14"/>
        <v>1.2114078491417515</v>
      </c>
      <c r="J32" s="46">
        <f t="shared" si="15"/>
        <v>2.0190130819029193</v>
      </c>
      <c r="K32" s="124">
        <f>AVERAGE(J32:J33)</f>
        <v>1.9822427270529448</v>
      </c>
      <c r="L32" s="124">
        <f>AVERAGE(I32:I33)</f>
        <v>1.1893456362317667</v>
      </c>
    </row>
    <row r="33" spans="1:12" ht="15" thickBot="1" x14ac:dyDescent="0.4">
      <c r="A33" s="16" t="s">
        <v>64</v>
      </c>
      <c r="B33" s="43">
        <f t="shared" si="10"/>
        <v>1167.283423321782</v>
      </c>
      <c r="C33" s="51">
        <v>60</v>
      </c>
      <c r="D33" s="44">
        <f t="shared" si="11"/>
        <v>2334.5668466435641</v>
      </c>
      <c r="E33" s="45">
        <f t="shared" si="12"/>
        <v>2.3345668466435643</v>
      </c>
      <c r="F33" s="45">
        <f t="shared" si="13"/>
        <v>1.1672834233217821</v>
      </c>
      <c r="G33" s="2">
        <v>0.6</v>
      </c>
      <c r="H33" s="52">
        <v>1</v>
      </c>
      <c r="I33" s="45">
        <f t="shared" si="14"/>
        <v>1.1672834233217821</v>
      </c>
      <c r="J33" s="46">
        <f t="shared" si="15"/>
        <v>1.9454723722029703</v>
      </c>
      <c r="K33" s="125"/>
      <c r="L33" s="125"/>
    </row>
    <row r="34" spans="1:12" x14ac:dyDescent="0.35">
      <c r="A34" s="8" t="s">
        <v>65</v>
      </c>
      <c r="B34" s="43">
        <f t="shared" si="10"/>
        <v>959.26827302764104</v>
      </c>
      <c r="C34" s="51">
        <v>60</v>
      </c>
      <c r="D34" s="44">
        <f t="shared" si="11"/>
        <v>1918.5365460552821</v>
      </c>
      <c r="E34" s="45">
        <f t="shared" si="12"/>
        <v>1.9185365460552821</v>
      </c>
      <c r="F34" s="45">
        <f t="shared" si="13"/>
        <v>0.95926827302764106</v>
      </c>
      <c r="G34" s="2">
        <v>0.6</v>
      </c>
      <c r="H34" s="52">
        <v>1</v>
      </c>
      <c r="I34" s="45">
        <f t="shared" si="14"/>
        <v>0.95926827302764106</v>
      </c>
      <c r="J34" s="46">
        <f t="shared" si="15"/>
        <v>1.5987804550460685</v>
      </c>
      <c r="K34" s="124">
        <f>AVERAGE(J34:J35)</f>
        <v>1.5948407741692856</v>
      </c>
      <c r="L34" s="124">
        <f>AVERAGE(I34:I35)</f>
        <v>0.95690446450157118</v>
      </c>
    </row>
    <row r="35" spans="1:12" ht="15" thickBot="1" x14ac:dyDescent="0.4">
      <c r="A35" s="16" t="s">
        <v>66</v>
      </c>
      <c r="B35" s="43">
        <f t="shared" si="10"/>
        <v>954.54065597550141</v>
      </c>
      <c r="C35" s="51">
        <v>60</v>
      </c>
      <c r="D35" s="44">
        <f t="shared" si="11"/>
        <v>1909.0813119510028</v>
      </c>
      <c r="E35" s="45">
        <f t="shared" si="12"/>
        <v>1.9090813119510028</v>
      </c>
      <c r="F35" s="45">
        <f t="shared" si="13"/>
        <v>0.95454065597550142</v>
      </c>
      <c r="G35" s="2">
        <v>0.6</v>
      </c>
      <c r="H35" s="52">
        <v>1</v>
      </c>
      <c r="I35" s="45">
        <f t="shared" si="14"/>
        <v>0.95454065597550142</v>
      </c>
      <c r="J35" s="46">
        <f t="shared" si="15"/>
        <v>1.5909010932925025</v>
      </c>
      <c r="K35" s="126"/>
      <c r="L35" s="126"/>
    </row>
    <row r="37" spans="1:12" x14ac:dyDescent="0.35">
      <c r="A37" s="54"/>
      <c r="B37" s="6"/>
      <c r="C37" s="6"/>
      <c r="D37" s="5"/>
      <c r="E37" s="5"/>
      <c r="F37" s="5"/>
      <c r="G37" s="6"/>
      <c r="H37" s="5"/>
      <c r="I37" s="5"/>
      <c r="J37" s="5"/>
    </row>
    <row r="38" spans="1:12" x14ac:dyDescent="0.35">
      <c r="A38" s="54"/>
      <c r="B38" s="55"/>
      <c r="C38" s="56"/>
      <c r="F38" s="11"/>
      <c r="G38" s="6"/>
      <c r="I38" s="5"/>
      <c r="J38" s="5"/>
    </row>
    <row r="39" spans="1:12" x14ac:dyDescent="0.35">
      <c r="A39" s="57"/>
      <c r="C39" s="56"/>
      <c r="D39" s="11"/>
      <c r="E39" s="11"/>
      <c r="F39" s="11"/>
      <c r="G39" s="11"/>
      <c r="H39" s="11"/>
      <c r="I39" s="11"/>
      <c r="J39" s="11"/>
    </row>
    <row r="40" spans="1:12" x14ac:dyDescent="0.35">
      <c r="A40" s="57"/>
      <c r="D40" s="11"/>
      <c r="E40" s="11"/>
      <c r="F40" s="11"/>
      <c r="G40" s="11"/>
      <c r="H40" s="11"/>
      <c r="I40" s="11"/>
      <c r="J40" s="11"/>
    </row>
    <row r="41" spans="1:12" x14ac:dyDescent="0.35">
      <c r="A41" s="57"/>
      <c r="C41" s="56"/>
      <c r="D41" s="11"/>
      <c r="E41" s="11"/>
      <c r="F41" s="11"/>
      <c r="G41" s="11"/>
      <c r="H41" s="11"/>
      <c r="I41" s="11"/>
      <c r="J41" s="11"/>
    </row>
    <row r="42" spans="1:12" x14ac:dyDescent="0.35">
      <c r="C42" s="11"/>
      <c r="D42" s="11"/>
      <c r="E42" s="11"/>
      <c r="F42" s="11"/>
      <c r="G42" s="11"/>
      <c r="H42" s="11"/>
      <c r="I42" s="11"/>
      <c r="J42" s="11"/>
    </row>
    <row r="43" spans="1:12" x14ac:dyDescent="0.35">
      <c r="C43" s="11"/>
      <c r="D43" s="11"/>
      <c r="E43" s="11"/>
      <c r="F43" s="11"/>
      <c r="G43" s="11"/>
      <c r="H43" s="11"/>
      <c r="I43" s="11"/>
      <c r="J43" s="11"/>
    </row>
    <row r="44" spans="1:12" x14ac:dyDescent="0.35">
      <c r="C44" s="11"/>
      <c r="D44" s="11"/>
      <c r="E44" s="11"/>
      <c r="F44" s="11"/>
      <c r="G44" s="11"/>
      <c r="H44" s="11"/>
      <c r="I44" s="11"/>
      <c r="J44" s="11"/>
    </row>
    <row r="45" spans="1:12" x14ac:dyDescent="0.35">
      <c r="C45" s="11"/>
      <c r="D45" s="11"/>
      <c r="E45" s="11"/>
      <c r="F45" s="11"/>
      <c r="G45" s="11"/>
      <c r="H45" s="11"/>
      <c r="I45" s="11"/>
      <c r="J45" s="11"/>
    </row>
    <row r="50" spans="1:6" x14ac:dyDescent="0.35">
      <c r="A50" s="54"/>
      <c r="B50" s="6"/>
      <c r="C50" s="6"/>
      <c r="D50" s="6"/>
      <c r="E50" s="19"/>
      <c r="F50" s="19"/>
    </row>
    <row r="51" spans="1:6" x14ac:dyDescent="0.35">
      <c r="A51" s="54"/>
      <c r="B51" s="55"/>
      <c r="C51" s="56"/>
    </row>
    <row r="52" spans="1:6" x14ac:dyDescent="0.35">
      <c r="A52" s="57"/>
      <c r="C52" s="56"/>
    </row>
    <row r="53" spans="1:6" x14ac:dyDescent="0.35">
      <c r="A53" s="57"/>
      <c r="C53" s="56"/>
    </row>
    <row r="54" spans="1:6" x14ac:dyDescent="0.35">
      <c r="A54" s="57"/>
      <c r="C54" s="56"/>
    </row>
    <row r="57" spans="1:6" x14ac:dyDescent="0.35">
      <c r="A57" s="54"/>
      <c r="B57" s="6"/>
      <c r="C57" s="6"/>
      <c r="D57" s="6"/>
      <c r="E57" s="58"/>
    </row>
    <row r="58" spans="1:6" x14ac:dyDescent="0.35">
      <c r="A58" s="54"/>
      <c r="B58" s="55"/>
      <c r="C58" s="56"/>
      <c r="D58" s="56"/>
    </row>
    <row r="59" spans="1:6" x14ac:dyDescent="0.35">
      <c r="A59" s="57"/>
      <c r="B59" s="55"/>
      <c r="C59" s="56"/>
      <c r="D59" s="56"/>
    </row>
    <row r="60" spans="1:6" x14ac:dyDescent="0.35">
      <c r="A60" s="57"/>
      <c r="B60" s="55"/>
    </row>
    <row r="61" spans="1:6" x14ac:dyDescent="0.35">
      <c r="A61" s="57"/>
      <c r="B61" s="55"/>
      <c r="C61" s="56"/>
      <c r="D61" s="56"/>
    </row>
    <row r="63" spans="1:6" x14ac:dyDescent="0.35">
      <c r="A63" s="84"/>
    </row>
    <row r="65" spans="1:20" x14ac:dyDescent="0.35">
      <c r="A65" s="54"/>
      <c r="B65" s="6"/>
      <c r="C65" s="58"/>
      <c r="D65" s="19"/>
      <c r="E65" s="58"/>
      <c r="F65" s="19"/>
      <c r="K65" s="54"/>
      <c r="L65" s="6"/>
      <c r="M65" s="19"/>
      <c r="N65" s="105"/>
      <c r="O65" s="19"/>
      <c r="P65" s="105"/>
      <c r="Q65" s="19"/>
      <c r="R65" s="105"/>
      <c r="S65" s="19"/>
      <c r="T65" s="105"/>
    </row>
    <row r="66" spans="1:20" x14ac:dyDescent="0.35">
      <c r="A66" s="54"/>
      <c r="B66" s="106"/>
      <c r="C66" s="106"/>
      <c r="E66" s="56"/>
      <c r="F66" s="56"/>
      <c r="K66" s="54"/>
      <c r="L66" s="55"/>
      <c r="M66" s="56"/>
      <c r="N66" s="56"/>
      <c r="O66" s="56"/>
      <c r="P66" s="56"/>
      <c r="Q66" s="56"/>
      <c r="R66" s="56"/>
      <c r="S66" s="56"/>
      <c r="T66" s="56"/>
    </row>
    <row r="67" spans="1:20" x14ac:dyDescent="0.35">
      <c r="A67" s="57"/>
      <c r="B67" s="56"/>
      <c r="C67" s="56"/>
      <c r="E67" s="56"/>
      <c r="F67" s="56"/>
      <c r="K67" s="57"/>
      <c r="M67" s="56"/>
      <c r="N67" s="56"/>
      <c r="O67" s="56"/>
      <c r="P67" s="56"/>
      <c r="Q67" s="56"/>
      <c r="R67" s="56"/>
      <c r="S67" s="56"/>
      <c r="T67" s="56"/>
    </row>
    <row r="68" spans="1:20" x14ac:dyDescent="0.35">
      <c r="A68" s="57"/>
      <c r="B68" s="56"/>
      <c r="C68" s="56"/>
      <c r="E68" s="56"/>
      <c r="F68" s="56"/>
      <c r="K68" s="57"/>
      <c r="M68" s="56"/>
      <c r="N68" s="56"/>
      <c r="O68" s="56"/>
      <c r="P68" s="56"/>
      <c r="Q68" s="56"/>
      <c r="R68" s="56"/>
      <c r="S68" s="56"/>
      <c r="T68" s="56"/>
    </row>
    <row r="69" spans="1:20" x14ac:dyDescent="0.35">
      <c r="A69" s="57"/>
      <c r="B69" s="56"/>
      <c r="C69" s="56"/>
      <c r="E69" s="56"/>
      <c r="F69" s="56"/>
      <c r="K69" s="57"/>
      <c r="M69" s="56"/>
      <c r="N69" s="56"/>
      <c r="O69" s="56"/>
      <c r="P69" s="56"/>
      <c r="Q69" s="56"/>
      <c r="R69" s="56"/>
      <c r="S69" s="56"/>
      <c r="T69" s="56"/>
    </row>
    <row r="71" spans="1:20" x14ac:dyDescent="0.35">
      <c r="A71" s="54"/>
      <c r="B71" s="6"/>
      <c r="C71" s="58"/>
      <c r="D71" s="19"/>
      <c r="E71" s="58"/>
      <c r="F71" s="19"/>
    </row>
    <row r="72" spans="1:20" x14ac:dyDescent="0.35">
      <c r="A72" s="54"/>
      <c r="B72" s="106"/>
      <c r="C72" s="56"/>
      <c r="E72" s="56"/>
      <c r="F72" s="56"/>
    </row>
    <row r="73" spans="1:20" x14ac:dyDescent="0.35">
      <c r="A73" s="57"/>
      <c r="B73" s="56"/>
      <c r="C73" s="56"/>
      <c r="E73" s="56"/>
      <c r="F73" s="56"/>
    </row>
    <row r="74" spans="1:20" x14ac:dyDescent="0.35">
      <c r="A74" s="57"/>
      <c r="B74" s="56"/>
      <c r="C74" s="56"/>
      <c r="E74" s="56"/>
      <c r="F74" s="56"/>
    </row>
    <row r="75" spans="1:20" x14ac:dyDescent="0.35">
      <c r="A75" s="57"/>
      <c r="B75" s="56"/>
      <c r="C75" s="56"/>
      <c r="E75" s="56"/>
      <c r="F75" s="56"/>
    </row>
    <row r="77" spans="1:20" x14ac:dyDescent="0.35">
      <c r="A77" s="54"/>
      <c r="B77" s="19"/>
      <c r="C77" s="58"/>
      <c r="D77" s="19"/>
      <c r="E77" s="58"/>
      <c r="F77" s="19"/>
    </row>
    <row r="78" spans="1:20" x14ac:dyDescent="0.35">
      <c r="A78" s="54"/>
      <c r="B78" s="56"/>
      <c r="C78" s="56"/>
      <c r="E78" s="56"/>
      <c r="F78" s="56"/>
    </row>
    <row r="79" spans="1:20" x14ac:dyDescent="0.35">
      <c r="A79" s="57"/>
      <c r="B79" s="56"/>
      <c r="C79" s="56"/>
      <c r="E79" s="56"/>
      <c r="F79" s="56"/>
    </row>
    <row r="80" spans="1:20" x14ac:dyDescent="0.35">
      <c r="A80" s="57"/>
      <c r="B80" s="56"/>
      <c r="C80" s="56"/>
      <c r="E80" s="56"/>
      <c r="F80" s="56"/>
    </row>
    <row r="81" spans="1:6" x14ac:dyDescent="0.35">
      <c r="A81" s="57"/>
      <c r="B81" s="56"/>
      <c r="C81" s="56"/>
      <c r="E81" s="56"/>
      <c r="F81" s="56"/>
    </row>
    <row r="83" spans="1:6" x14ac:dyDescent="0.35">
      <c r="A83" s="107"/>
    </row>
    <row r="84" spans="1:6" x14ac:dyDescent="0.35">
      <c r="A84" s="54"/>
      <c r="B84" s="19"/>
      <c r="C84" s="58"/>
      <c r="D84" s="19"/>
      <c r="E84" s="58"/>
      <c r="F84" s="19"/>
    </row>
    <row r="85" spans="1:6" x14ac:dyDescent="0.35">
      <c r="B85" s="56"/>
      <c r="C85" s="56"/>
      <c r="E85" s="56"/>
      <c r="F85" s="56"/>
    </row>
    <row r="87" spans="1:6" x14ac:dyDescent="0.35">
      <c r="A87" s="107"/>
    </row>
    <row r="88" spans="1:6" x14ac:dyDescent="0.35">
      <c r="A88" s="54"/>
      <c r="B88" s="19"/>
      <c r="C88" s="58"/>
      <c r="D88" s="19"/>
      <c r="E88" s="58"/>
      <c r="F88" s="19"/>
    </row>
    <row r="89" spans="1:6" x14ac:dyDescent="0.35">
      <c r="B89" s="56"/>
      <c r="C89" s="56"/>
      <c r="E89" s="56"/>
      <c r="F89" s="56"/>
    </row>
    <row r="91" spans="1:6" x14ac:dyDescent="0.35">
      <c r="A91" s="107"/>
    </row>
    <row r="92" spans="1:6" x14ac:dyDescent="0.35">
      <c r="A92" s="54"/>
      <c r="B92" s="19"/>
      <c r="C92" s="58"/>
      <c r="D92" s="19"/>
      <c r="E92" s="58"/>
      <c r="F92" s="19"/>
    </row>
    <row r="93" spans="1:6" x14ac:dyDescent="0.35">
      <c r="B93" s="56"/>
      <c r="C93" s="56"/>
      <c r="E93" s="56"/>
      <c r="F93" s="56"/>
    </row>
    <row r="95" spans="1:6" x14ac:dyDescent="0.35">
      <c r="A95" s="107"/>
    </row>
    <row r="96" spans="1:6" x14ac:dyDescent="0.35">
      <c r="A96" s="54"/>
      <c r="B96" s="19"/>
      <c r="C96" s="58"/>
      <c r="D96" s="19"/>
      <c r="E96" s="58"/>
      <c r="F96" s="19"/>
    </row>
    <row r="97" spans="1:6" x14ac:dyDescent="0.35">
      <c r="B97" s="56"/>
      <c r="C97" s="56"/>
      <c r="E97" s="56"/>
      <c r="F97" s="56"/>
    </row>
    <row r="99" spans="1:6" x14ac:dyDescent="0.35">
      <c r="A99" s="107"/>
    </row>
    <row r="100" spans="1:6" x14ac:dyDescent="0.35">
      <c r="A100" s="54"/>
      <c r="B100" s="19"/>
      <c r="C100" s="58"/>
      <c r="D100" s="19"/>
      <c r="E100" s="58"/>
      <c r="F100" s="19"/>
    </row>
    <row r="101" spans="1:6" x14ac:dyDescent="0.35">
      <c r="B101" s="56"/>
      <c r="C101" s="56"/>
      <c r="E101" s="56"/>
      <c r="F101" s="56"/>
    </row>
    <row r="103" spans="1:6" x14ac:dyDescent="0.35">
      <c r="A103" s="107"/>
    </row>
    <row r="104" spans="1:6" x14ac:dyDescent="0.35">
      <c r="A104" s="54"/>
      <c r="B104" s="19"/>
      <c r="C104" s="58"/>
      <c r="D104" s="19"/>
      <c r="E104" s="58"/>
      <c r="F104" s="19"/>
    </row>
    <row r="105" spans="1:6" x14ac:dyDescent="0.35">
      <c r="B105" s="56"/>
      <c r="C105" s="56"/>
      <c r="E105" s="56"/>
      <c r="F105" s="56"/>
    </row>
    <row r="107" spans="1:6" x14ac:dyDescent="0.35">
      <c r="A107" s="107"/>
    </row>
    <row r="108" spans="1:6" x14ac:dyDescent="0.35">
      <c r="A108" s="54"/>
      <c r="B108" s="19"/>
      <c r="C108" s="58"/>
      <c r="D108" s="19"/>
      <c r="E108" s="58"/>
      <c r="F108" s="19"/>
    </row>
    <row r="109" spans="1:6" x14ac:dyDescent="0.35">
      <c r="B109" s="56"/>
      <c r="C109" s="56"/>
      <c r="E109" s="56"/>
      <c r="F109" s="56"/>
    </row>
    <row r="111" spans="1:6" x14ac:dyDescent="0.35">
      <c r="A111" s="107"/>
    </row>
    <row r="112" spans="1:6" x14ac:dyDescent="0.35">
      <c r="A112" s="54"/>
      <c r="B112" s="19"/>
      <c r="C112" s="58"/>
      <c r="D112" s="19"/>
      <c r="E112" s="58"/>
      <c r="F112" s="19"/>
    </row>
    <row r="113" spans="2:6" x14ac:dyDescent="0.35">
      <c r="B113" s="56"/>
      <c r="C113" s="56"/>
      <c r="E113" s="56"/>
      <c r="F113" s="56"/>
    </row>
  </sheetData>
  <mergeCells count="18">
    <mergeCell ref="X14:AC14"/>
    <mergeCell ref="C15:E15"/>
    <mergeCell ref="F15:H15"/>
    <mergeCell ref="I15:J15"/>
    <mergeCell ref="K34:K35"/>
    <mergeCell ref="L34:L35"/>
    <mergeCell ref="A1:AE1"/>
    <mergeCell ref="K32:K33"/>
    <mergeCell ref="L32:L33"/>
    <mergeCell ref="B26:F26"/>
    <mergeCell ref="K28:K29"/>
    <mergeCell ref="L28:L29"/>
    <mergeCell ref="K30:K31"/>
    <mergeCell ref="L30:L31"/>
    <mergeCell ref="D2:I2"/>
    <mergeCell ref="N2:O2"/>
    <mergeCell ref="P2:R2"/>
    <mergeCell ref="S2:U2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B4C2D-0A86-466F-A094-7C1443439736}">
  <dimension ref="A1:AE41"/>
  <sheetViews>
    <sheetView workbookViewId="0">
      <selection activeCell="A27" sqref="A27"/>
    </sheetView>
  </sheetViews>
  <sheetFormatPr defaultRowHeight="14.5" x14ac:dyDescent="0.35"/>
  <cols>
    <col min="1" max="1" width="15.1796875" customWidth="1"/>
    <col min="2" max="2" width="14.54296875" customWidth="1"/>
    <col min="3" max="3" width="12.54296875" bestFit="1" customWidth="1"/>
    <col min="4" max="4" width="11.54296875" bestFit="1" customWidth="1"/>
    <col min="6" max="6" width="15.453125" customWidth="1"/>
    <col min="10" max="10" width="14.54296875" customWidth="1"/>
    <col min="11" max="11" width="8.54296875" customWidth="1"/>
    <col min="12" max="12" width="8.81640625" customWidth="1"/>
  </cols>
  <sheetData>
    <row r="1" spans="1:31" x14ac:dyDescent="0.35">
      <c r="A1" s="130" t="s">
        <v>58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</row>
    <row r="2" spans="1:31" ht="15" thickBot="1" x14ac:dyDescent="0.4">
      <c r="A2" t="s">
        <v>12</v>
      </c>
      <c r="D2" s="114" t="s">
        <v>3</v>
      </c>
      <c r="E2" s="114"/>
      <c r="F2" s="114"/>
      <c r="G2" s="114"/>
      <c r="H2" s="114"/>
      <c r="I2" s="114"/>
      <c r="N2" s="119" t="s">
        <v>2</v>
      </c>
      <c r="O2" s="120"/>
      <c r="P2" s="119"/>
      <c r="Q2" s="131"/>
      <c r="R2" s="120"/>
      <c r="S2" s="119"/>
      <c r="T2" s="131"/>
      <c r="U2" s="131"/>
      <c r="V2" s="1"/>
      <c r="W2" s="2"/>
      <c r="X2" s="2"/>
      <c r="Y2" s="2"/>
      <c r="Z2" s="2"/>
    </row>
    <row r="3" spans="1:31" ht="44" thickBot="1" x14ac:dyDescent="0.4">
      <c r="A3" s="59" t="s">
        <v>13</v>
      </c>
      <c r="B3" s="24" t="s">
        <v>14</v>
      </c>
      <c r="C3" s="24" t="s">
        <v>15</v>
      </c>
      <c r="D3" s="24" t="s">
        <v>16</v>
      </c>
      <c r="E3" s="24" t="s">
        <v>17</v>
      </c>
      <c r="F3" s="25" t="s">
        <v>18</v>
      </c>
      <c r="G3" s="24" t="s">
        <v>19</v>
      </c>
      <c r="H3" s="60" t="s">
        <v>20</v>
      </c>
      <c r="I3" s="5"/>
      <c r="J3" s="6"/>
      <c r="N3" s="2"/>
      <c r="O3" s="7">
        <v>1</v>
      </c>
      <c r="P3" s="7">
        <v>2</v>
      </c>
      <c r="Q3" s="7">
        <v>3</v>
      </c>
      <c r="R3" s="7">
        <v>4</v>
      </c>
      <c r="S3" s="7">
        <v>5</v>
      </c>
      <c r="T3" s="7">
        <v>6</v>
      </c>
      <c r="U3" s="7">
        <v>7</v>
      </c>
      <c r="V3" s="7">
        <v>8</v>
      </c>
      <c r="W3" s="7">
        <v>9</v>
      </c>
      <c r="X3" s="7">
        <v>10</v>
      </c>
      <c r="Y3" s="7">
        <v>11</v>
      </c>
      <c r="Z3" s="7">
        <v>12</v>
      </c>
    </row>
    <row r="4" spans="1:31" x14ac:dyDescent="0.35">
      <c r="A4" s="8">
        <v>0</v>
      </c>
      <c r="B4" s="83">
        <v>8.6999999999999994E-2</v>
      </c>
      <c r="C4" s="83">
        <v>8.6999999999999994E-2</v>
      </c>
      <c r="D4" s="83">
        <v>8.6999999999999994E-2</v>
      </c>
      <c r="E4" s="9">
        <f>AVERAGE(B4:D4)</f>
        <v>8.7000000000000008E-2</v>
      </c>
      <c r="F4" s="9">
        <f>E4-$E$4</f>
        <v>0</v>
      </c>
      <c r="G4" s="9">
        <f>_xlfn.STDEV.S(B4:D4)</f>
        <v>1.6996749443881478E-17</v>
      </c>
      <c r="H4" s="10">
        <f>SQRT(G4)</f>
        <v>4.1227114189428146E-9</v>
      </c>
      <c r="I4" s="11"/>
      <c r="N4" s="12" t="s">
        <v>4</v>
      </c>
      <c r="O4" s="97">
        <v>0.25700000000000001</v>
      </c>
      <c r="P4" s="97">
        <v>0.252</v>
      </c>
      <c r="Q4" s="97">
        <v>0.25</v>
      </c>
      <c r="R4" s="97">
        <v>0.245</v>
      </c>
      <c r="S4" s="97">
        <v>0.24399999999999999</v>
      </c>
      <c r="T4" s="97">
        <v>0.247</v>
      </c>
      <c r="U4" s="88"/>
      <c r="V4" s="88"/>
      <c r="W4" s="88"/>
      <c r="X4" s="2"/>
      <c r="Y4" s="2"/>
      <c r="Z4" s="2"/>
    </row>
    <row r="5" spans="1:31" x14ac:dyDescent="0.35">
      <c r="A5" s="13">
        <v>300</v>
      </c>
      <c r="B5" s="84">
        <v>0.129</v>
      </c>
      <c r="C5" s="84">
        <v>0.126</v>
      </c>
      <c r="D5" s="84">
        <v>0.127</v>
      </c>
      <c r="E5" s="14">
        <f t="shared" ref="E5:E10" si="0">AVERAGE(B5:D5)</f>
        <v>0.12733333333333333</v>
      </c>
      <c r="F5" s="14">
        <f t="shared" ref="F5:F11" si="1">E5-$E$4</f>
        <v>4.0333333333333318E-2</v>
      </c>
      <c r="G5" s="14">
        <f t="shared" ref="G5:G11" si="2">_xlfn.STDEV.S(B5:D5)</f>
        <v>1.5275252316519479E-3</v>
      </c>
      <c r="H5" s="15">
        <f t="shared" ref="H5:H11" si="3">SQRT(G5)</f>
        <v>3.9083567284115044E-2</v>
      </c>
      <c r="I5" s="11"/>
      <c r="J5" s="11"/>
      <c r="N5" s="12" t="s">
        <v>5</v>
      </c>
      <c r="O5" s="2">
        <v>0.315</v>
      </c>
      <c r="P5" s="2">
        <v>0.313</v>
      </c>
      <c r="Q5" s="2">
        <v>0.30599999999999999</v>
      </c>
      <c r="R5" s="2">
        <v>0.311</v>
      </c>
      <c r="S5" s="2">
        <v>0.31</v>
      </c>
      <c r="T5" s="2">
        <v>0.314</v>
      </c>
      <c r="U5" s="2"/>
      <c r="V5" s="2"/>
      <c r="W5" s="2"/>
      <c r="X5" s="2"/>
      <c r="Y5" s="2"/>
      <c r="Z5" s="2"/>
    </row>
    <row r="6" spans="1:31" x14ac:dyDescent="0.35">
      <c r="A6" s="13">
        <v>600</v>
      </c>
      <c r="B6" s="84">
        <v>0.17799999999999999</v>
      </c>
      <c r="C6" s="84">
        <v>0.18099999999999999</v>
      </c>
      <c r="D6" s="84">
        <v>0.183</v>
      </c>
      <c r="E6" s="14">
        <f t="shared" si="0"/>
        <v>0.18066666666666667</v>
      </c>
      <c r="F6" s="14">
        <f t="shared" si="1"/>
        <v>9.3666666666666662E-2</v>
      </c>
      <c r="G6" s="14">
        <f t="shared" si="2"/>
        <v>2.5166114784235852E-3</v>
      </c>
      <c r="H6" s="15">
        <f t="shared" si="3"/>
        <v>5.0165839755989185E-2</v>
      </c>
      <c r="I6" s="11"/>
      <c r="J6" s="11"/>
      <c r="N6" s="12" t="s">
        <v>6</v>
      </c>
      <c r="O6" s="90">
        <v>0.32200000000000001</v>
      </c>
      <c r="P6" s="90">
        <v>0.313</v>
      </c>
      <c r="Q6" s="90">
        <v>0.317</v>
      </c>
      <c r="R6" s="90">
        <v>0.28100000000000003</v>
      </c>
      <c r="S6" s="90">
        <v>0.29199999999999998</v>
      </c>
      <c r="T6" s="90">
        <v>0.29299999999999998</v>
      </c>
      <c r="U6" s="2"/>
      <c r="V6" s="2"/>
      <c r="W6" s="2"/>
      <c r="X6" s="2"/>
      <c r="Y6" s="2"/>
      <c r="Z6" s="2"/>
    </row>
    <row r="7" spans="1:31" x14ac:dyDescent="0.35">
      <c r="A7" s="13">
        <v>1200</v>
      </c>
      <c r="B7" s="84">
        <v>0.315</v>
      </c>
      <c r="C7" s="84">
        <v>0.30399999999999999</v>
      </c>
      <c r="D7" s="84">
        <v>0.312</v>
      </c>
      <c r="E7" s="14">
        <f t="shared" si="0"/>
        <v>0.31033333333333335</v>
      </c>
      <c r="F7" s="14">
        <f t="shared" si="1"/>
        <v>0.22333333333333333</v>
      </c>
      <c r="G7" s="14">
        <f t="shared" si="2"/>
        <v>5.686240703077332E-3</v>
      </c>
      <c r="H7" s="15">
        <f t="shared" si="3"/>
        <v>7.540716612549056E-2</v>
      </c>
      <c r="I7" s="11"/>
      <c r="J7" s="11"/>
      <c r="N7" s="12" t="s">
        <v>7</v>
      </c>
      <c r="O7" s="2">
        <v>0.313</v>
      </c>
      <c r="P7" s="2">
        <v>0.30499999999999999</v>
      </c>
      <c r="Q7" s="2">
        <v>0.308</v>
      </c>
      <c r="R7" s="2">
        <v>0.29899999999999999</v>
      </c>
      <c r="S7" s="2">
        <v>0.313</v>
      </c>
      <c r="T7" s="2">
        <v>0.311</v>
      </c>
      <c r="U7" s="2"/>
      <c r="V7" s="2"/>
      <c r="W7" s="2"/>
      <c r="X7" s="2"/>
      <c r="Y7" s="2"/>
      <c r="Z7" s="2"/>
    </row>
    <row r="8" spans="1:31" x14ac:dyDescent="0.35">
      <c r="A8" s="13">
        <v>2000</v>
      </c>
      <c r="B8" s="84">
        <v>0.48399999999999999</v>
      </c>
      <c r="C8" s="84">
        <v>0.48699999999999999</v>
      </c>
      <c r="D8" s="84">
        <v>0.49399999999999999</v>
      </c>
      <c r="E8" s="14">
        <f t="shared" si="0"/>
        <v>0.48833333333333329</v>
      </c>
      <c r="F8" s="14">
        <f t="shared" si="1"/>
        <v>0.40133333333333326</v>
      </c>
      <c r="G8" s="14">
        <f t="shared" si="2"/>
        <v>5.131601439446889E-3</v>
      </c>
      <c r="H8" s="15">
        <f t="shared" si="3"/>
        <v>7.1635196931724071E-2</v>
      </c>
      <c r="I8" s="11"/>
      <c r="J8" s="11"/>
      <c r="N8" s="12" t="s">
        <v>8</v>
      </c>
      <c r="O8" s="91">
        <v>0.112</v>
      </c>
      <c r="P8" s="91">
        <v>0.111</v>
      </c>
      <c r="Q8" s="91">
        <v>0.109</v>
      </c>
      <c r="R8" s="2"/>
      <c r="S8" s="2"/>
      <c r="T8" s="2"/>
      <c r="U8" s="2"/>
      <c r="V8" s="2"/>
      <c r="W8" s="2"/>
      <c r="X8" s="2"/>
      <c r="Y8" s="2"/>
      <c r="Z8" s="2"/>
    </row>
    <row r="9" spans="1:31" x14ac:dyDescent="0.35">
      <c r="A9" s="13">
        <v>2500</v>
      </c>
      <c r="B9" s="84">
        <v>0.61</v>
      </c>
      <c r="C9" s="84">
        <v>0.59199999999999997</v>
      </c>
      <c r="D9" s="84">
        <v>0.61099999999999999</v>
      </c>
      <c r="E9" s="14">
        <f t="shared" si="0"/>
        <v>0.60433333333333328</v>
      </c>
      <c r="F9" s="14">
        <f t="shared" si="1"/>
        <v>0.51733333333333331</v>
      </c>
      <c r="G9" s="14">
        <f t="shared" si="2"/>
        <v>1.0692676621563636E-2</v>
      </c>
      <c r="H9" s="15">
        <f t="shared" si="3"/>
        <v>0.10340539938302852</v>
      </c>
      <c r="I9" s="11"/>
      <c r="J9" s="11"/>
      <c r="N9" s="12" t="s">
        <v>9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31" x14ac:dyDescent="0.35">
      <c r="A10" s="13">
        <v>3200</v>
      </c>
      <c r="B10" s="84">
        <v>0.71899999999999997</v>
      </c>
      <c r="C10" s="84"/>
      <c r="D10" s="84">
        <v>0.73099999999999998</v>
      </c>
      <c r="E10" s="14">
        <f t="shared" si="0"/>
        <v>0.72499999999999998</v>
      </c>
      <c r="F10" s="14">
        <f t="shared" si="1"/>
        <v>0.63800000000000001</v>
      </c>
      <c r="G10" s="14">
        <f t="shared" si="2"/>
        <v>8.4852813742385784E-3</v>
      </c>
      <c r="H10" s="15">
        <f t="shared" si="3"/>
        <v>9.2115587031938187E-2</v>
      </c>
      <c r="I10" s="11"/>
      <c r="J10" s="11"/>
      <c r="N10" s="12" t="s">
        <v>10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31" ht="15" thickBot="1" x14ac:dyDescent="0.4">
      <c r="A11" s="16">
        <v>4000</v>
      </c>
      <c r="B11" s="84">
        <v>0.98899999999999999</v>
      </c>
      <c r="C11" s="84">
        <v>0.91800000000000004</v>
      </c>
      <c r="D11" s="84">
        <v>0.94699999999999995</v>
      </c>
      <c r="E11" s="17">
        <f>AVERAGE(B11:D11)</f>
        <v>0.95133333333333336</v>
      </c>
      <c r="F11" s="17">
        <f t="shared" si="1"/>
        <v>0.8643333333333334</v>
      </c>
      <c r="G11" s="17">
        <f t="shared" si="2"/>
        <v>3.5697805721547259E-2</v>
      </c>
      <c r="H11" s="18">
        <f t="shared" si="3"/>
        <v>0.18893862951113852</v>
      </c>
      <c r="I11" s="11"/>
      <c r="J11" s="11"/>
      <c r="N11" s="12" t="s">
        <v>11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3" spans="1:31" x14ac:dyDescent="0.35">
      <c r="S13" s="19"/>
    </row>
    <row r="14" spans="1:31" ht="15" thickBot="1" x14ac:dyDescent="0.4">
      <c r="X14" s="114"/>
      <c r="Y14" s="114"/>
      <c r="Z14" s="114"/>
      <c r="AA14" s="114"/>
      <c r="AB14" s="114"/>
      <c r="AC14" s="114"/>
    </row>
    <row r="15" spans="1:31" ht="15" thickBot="1" x14ac:dyDescent="0.4">
      <c r="A15" s="20" t="s">
        <v>22</v>
      </c>
      <c r="B15" s="21"/>
      <c r="C15" s="121" t="s">
        <v>23</v>
      </c>
      <c r="D15" s="121"/>
      <c r="E15" s="121"/>
      <c r="F15" s="121" t="s">
        <v>24</v>
      </c>
      <c r="G15" s="121"/>
      <c r="H15" s="121"/>
      <c r="I15" s="122" t="s">
        <v>25</v>
      </c>
      <c r="J15" s="123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31" ht="29.5" thickBot="1" x14ac:dyDescent="0.4">
      <c r="A16" s="70" t="s">
        <v>26</v>
      </c>
      <c r="B16" s="71" t="s">
        <v>55</v>
      </c>
      <c r="C16" s="24" t="s">
        <v>14</v>
      </c>
      <c r="D16" s="24" t="s">
        <v>15</v>
      </c>
      <c r="E16" s="24" t="s">
        <v>28</v>
      </c>
      <c r="F16" s="24" t="s">
        <v>14</v>
      </c>
      <c r="G16" s="24" t="s">
        <v>15</v>
      </c>
      <c r="H16" s="24" t="s">
        <v>28</v>
      </c>
      <c r="I16" s="4" t="s">
        <v>29</v>
      </c>
      <c r="J16" s="72" t="s">
        <v>30</v>
      </c>
      <c r="K16" s="26" t="s">
        <v>56</v>
      </c>
      <c r="L16" s="27"/>
      <c r="P16" s="5"/>
      <c r="S16" s="19"/>
    </row>
    <row r="17" spans="1:19" x14ac:dyDescent="0.35">
      <c r="A17" s="8" t="s">
        <v>61</v>
      </c>
      <c r="B17" s="28">
        <v>4</v>
      </c>
      <c r="C17" s="97">
        <v>0.25700000000000001</v>
      </c>
      <c r="D17" s="97">
        <v>0.252</v>
      </c>
      <c r="E17" s="97">
        <v>0.25</v>
      </c>
      <c r="F17" s="91">
        <v>0.112</v>
      </c>
      <c r="G17" s="91">
        <v>0.111</v>
      </c>
      <c r="H17" s="91">
        <v>0.109</v>
      </c>
      <c r="I17" s="29">
        <f>AVERAGE(C17:E17)</f>
        <v>0.253</v>
      </c>
      <c r="J17" s="10">
        <f>AVERAGE(C17:E17)-AVERAGE(F17:H17)</f>
        <v>0.14233333333333331</v>
      </c>
      <c r="K17" s="11"/>
      <c r="S17" s="19"/>
    </row>
    <row r="18" spans="1:19" ht="15" thickBot="1" x14ac:dyDescent="0.4">
      <c r="A18" s="16" t="s">
        <v>62</v>
      </c>
      <c r="B18" s="31">
        <v>4</v>
      </c>
      <c r="C18" s="97">
        <v>0.245</v>
      </c>
      <c r="D18" s="97">
        <v>0.24399999999999999</v>
      </c>
      <c r="E18" s="97">
        <v>0.247</v>
      </c>
      <c r="F18" s="91">
        <v>0.112</v>
      </c>
      <c r="G18" s="91">
        <v>0.111</v>
      </c>
      <c r="H18" s="91">
        <v>0.109</v>
      </c>
      <c r="I18" s="32">
        <f>AVERAGE(C18:E18)</f>
        <v>0.24533333333333332</v>
      </c>
      <c r="J18" s="18">
        <f>AVERAGE(C18:E18)-AVERAGE(F18:H18)</f>
        <v>0.13466666666666666</v>
      </c>
      <c r="S18" s="19"/>
    </row>
    <row r="19" spans="1:19" x14ac:dyDescent="0.35">
      <c r="A19" s="8" t="s">
        <v>65</v>
      </c>
      <c r="B19" s="28">
        <v>4</v>
      </c>
      <c r="C19" s="90">
        <v>0.32200000000000001</v>
      </c>
      <c r="D19" s="90">
        <v>0.313</v>
      </c>
      <c r="E19" s="90">
        <v>0.317</v>
      </c>
      <c r="F19" s="91">
        <v>0.112</v>
      </c>
      <c r="G19" s="91">
        <v>0.111</v>
      </c>
      <c r="H19" s="91">
        <v>0.109</v>
      </c>
      <c r="I19" s="29">
        <f t="shared" ref="I19:I20" si="4">AVERAGE(C19:E19)</f>
        <v>0.3173333333333333</v>
      </c>
      <c r="J19" s="10">
        <f t="shared" ref="J19:J20" si="5">AVERAGE(C19:E19)-AVERAGE(F19:H19)</f>
        <v>0.20666666666666661</v>
      </c>
      <c r="K19" s="11"/>
      <c r="S19" s="19"/>
    </row>
    <row r="20" spans="1:19" ht="15" thickBot="1" x14ac:dyDescent="0.4">
      <c r="A20" s="16" t="s">
        <v>66</v>
      </c>
      <c r="B20" s="31">
        <v>4</v>
      </c>
      <c r="C20" s="90">
        <v>0.28100000000000003</v>
      </c>
      <c r="D20" s="90">
        <v>0.29199999999999998</v>
      </c>
      <c r="E20" s="90">
        <v>0.29299999999999998</v>
      </c>
      <c r="F20" s="91">
        <v>0.112</v>
      </c>
      <c r="G20" s="91">
        <v>0.111</v>
      </c>
      <c r="H20" s="91">
        <v>0.109</v>
      </c>
      <c r="I20" s="32">
        <f t="shared" si="4"/>
        <v>0.28866666666666663</v>
      </c>
      <c r="J20" s="18">
        <f t="shared" si="5"/>
        <v>0.17799999999999994</v>
      </c>
      <c r="S20" s="19"/>
    </row>
    <row r="21" spans="1:19" x14ac:dyDescent="0.35">
      <c r="S21" s="19"/>
    </row>
    <row r="22" spans="1:19" ht="15" thickBot="1" x14ac:dyDescent="0.4">
      <c r="B22" s="114" t="s">
        <v>39</v>
      </c>
      <c r="C22" s="114"/>
      <c r="D22" s="114"/>
      <c r="E22" s="114"/>
      <c r="F22" s="114"/>
      <c r="H22" s="33"/>
      <c r="I22" s="33"/>
      <c r="J22" s="33"/>
      <c r="N22" s="19"/>
    </row>
    <row r="23" spans="1:19" ht="87.5" thickBot="1" x14ac:dyDescent="0.4">
      <c r="A23" s="22" t="s">
        <v>26</v>
      </c>
      <c r="B23" s="25" t="s">
        <v>40</v>
      </c>
      <c r="C23" s="23" t="s">
        <v>41</v>
      </c>
      <c r="D23" s="24" t="s">
        <v>42</v>
      </c>
      <c r="E23" s="24" t="s">
        <v>43</v>
      </c>
      <c r="F23" s="34" t="s">
        <v>44</v>
      </c>
      <c r="G23" s="35" t="s">
        <v>45</v>
      </c>
      <c r="H23" s="36" t="s">
        <v>46</v>
      </c>
      <c r="I23" s="37" t="s">
        <v>47</v>
      </c>
      <c r="J23" s="34" t="s">
        <v>48</v>
      </c>
      <c r="K23" s="38" t="s">
        <v>49</v>
      </c>
      <c r="L23" s="38" t="s">
        <v>50</v>
      </c>
    </row>
    <row r="24" spans="1:19" x14ac:dyDescent="0.35">
      <c r="A24" s="8" t="s">
        <v>61</v>
      </c>
      <c r="B24" s="39">
        <f>(J17-$N$26)/$N$25</f>
        <v>812.21316867476867</v>
      </c>
      <c r="C24" s="28">
        <v>60</v>
      </c>
      <c r="D24" s="40">
        <f>(B24*B17)/2</f>
        <v>1624.4263373495373</v>
      </c>
      <c r="E24" s="41">
        <f t="shared" ref="E24:E27" si="6">D24/1000</f>
        <v>1.6244263373495373</v>
      </c>
      <c r="F24" s="41">
        <f t="shared" ref="F24:F27" si="7">(E24/1)/(C24/30)</f>
        <v>0.81221316867476867</v>
      </c>
      <c r="G24" s="28">
        <v>0.6</v>
      </c>
      <c r="H24" s="28">
        <v>1</v>
      </c>
      <c r="I24" s="41">
        <f t="shared" ref="I24:I27" si="8">F24/1</f>
        <v>0.81221316867476867</v>
      </c>
      <c r="J24" s="42">
        <f t="shared" ref="J24:J27" si="9">I24/(G24*H24)</f>
        <v>1.3536886144579479</v>
      </c>
      <c r="K24" s="124">
        <f>AVERAGE(J24:J25)</f>
        <v>1.3245961964751318</v>
      </c>
      <c r="L24" s="124">
        <f>AVERAGE(I24:I25)</f>
        <v>0.79475771788507898</v>
      </c>
      <c r="N24" s="19" t="s">
        <v>51</v>
      </c>
      <c r="Q24" s="19"/>
    </row>
    <row r="25" spans="1:19" ht="15" thickBot="1" x14ac:dyDescent="0.4">
      <c r="A25" s="16" t="s">
        <v>62</v>
      </c>
      <c r="B25" s="47">
        <f>(J18-$N$26)/$N$25</f>
        <v>777.30226709538931</v>
      </c>
      <c r="C25" s="31">
        <v>60</v>
      </c>
      <c r="D25" s="48">
        <f>(B25*B18)/2</f>
        <v>1554.6045341907786</v>
      </c>
      <c r="E25" s="49">
        <f t="shared" si="6"/>
        <v>1.5546045341907786</v>
      </c>
      <c r="F25" s="49">
        <f t="shared" si="7"/>
        <v>0.7773022670953893</v>
      </c>
      <c r="G25" s="31">
        <v>0.6</v>
      </c>
      <c r="H25" s="31">
        <v>1</v>
      </c>
      <c r="I25" s="49">
        <f t="shared" si="8"/>
        <v>0.7773022670953893</v>
      </c>
      <c r="J25" s="50">
        <f t="shared" si="9"/>
        <v>1.2955037784923156</v>
      </c>
      <c r="K25" s="125"/>
      <c r="L25" s="125"/>
      <c r="M25" t="s">
        <v>52</v>
      </c>
      <c r="N25" s="86">
        <f>SLOPE(F5:F11,A5:A11)</f>
        <v>2.196066649620728E-4</v>
      </c>
    </row>
    <row r="26" spans="1:19" x14ac:dyDescent="0.35">
      <c r="A26" s="8" t="s">
        <v>65</v>
      </c>
      <c r="B26" s="39">
        <f>(J19-$N$26)/$N$25</f>
        <v>1105.1611688843434</v>
      </c>
      <c r="C26" s="68">
        <v>60</v>
      </c>
      <c r="D26" s="40">
        <f>(B26*B19)/2</f>
        <v>2210.3223377686868</v>
      </c>
      <c r="E26" s="41">
        <f t="shared" si="6"/>
        <v>2.2103223377686869</v>
      </c>
      <c r="F26" s="41">
        <f t="shared" si="7"/>
        <v>1.1051611688843435</v>
      </c>
      <c r="G26" s="28">
        <v>0.6</v>
      </c>
      <c r="H26" s="69">
        <v>1</v>
      </c>
      <c r="I26" s="41">
        <f t="shared" si="8"/>
        <v>1.1051611688843435</v>
      </c>
      <c r="J26" s="42">
        <f t="shared" si="9"/>
        <v>1.8419352814739058</v>
      </c>
      <c r="K26" s="124">
        <f>AVERAGE(J26:J27)</f>
        <v>1.733154935972941</v>
      </c>
      <c r="L26" s="124">
        <f>AVERAGE(I26:I27)</f>
        <v>1.0398929615837647</v>
      </c>
      <c r="M26" t="s">
        <v>53</v>
      </c>
      <c r="N26">
        <f>INTERCEPT(F5:F11,A5:A11)</f>
        <v>-3.6034091877610142E-2</v>
      </c>
    </row>
    <row r="27" spans="1:19" ht="15" thickBot="1" x14ac:dyDescent="0.4">
      <c r="A27" s="16" t="s">
        <v>66</v>
      </c>
      <c r="B27" s="47">
        <f>(J20-$N$26)/$N$25</f>
        <v>974.62475428318567</v>
      </c>
      <c r="C27" s="104">
        <v>60</v>
      </c>
      <c r="D27" s="48">
        <f>(B27*B20)/2</f>
        <v>1949.2495085663713</v>
      </c>
      <c r="E27" s="49">
        <f t="shared" si="6"/>
        <v>1.9492495085663712</v>
      </c>
      <c r="F27" s="49">
        <f t="shared" si="7"/>
        <v>0.97462475428318562</v>
      </c>
      <c r="G27" s="31">
        <v>0.6</v>
      </c>
      <c r="H27" s="53">
        <v>1</v>
      </c>
      <c r="I27" s="49">
        <f t="shared" si="8"/>
        <v>0.97462475428318562</v>
      </c>
      <c r="J27" s="50">
        <f t="shared" si="9"/>
        <v>1.6243745904719762</v>
      </c>
      <c r="K27" s="126"/>
      <c r="L27" s="126"/>
    </row>
    <row r="29" spans="1:19" x14ac:dyDescent="0.35">
      <c r="A29" s="57"/>
      <c r="C29" s="56"/>
      <c r="D29" s="11"/>
      <c r="E29" s="57"/>
      <c r="G29" s="56"/>
      <c r="H29" s="11"/>
      <c r="I29" s="57"/>
    </row>
    <row r="30" spans="1:19" x14ac:dyDescent="0.35">
      <c r="A30" s="57"/>
      <c r="D30" s="11"/>
      <c r="E30" s="57"/>
      <c r="H30" s="11"/>
      <c r="I30" s="57"/>
    </row>
    <row r="31" spans="1:19" x14ac:dyDescent="0.35">
      <c r="A31" s="57"/>
      <c r="C31" s="56"/>
      <c r="D31" s="11"/>
      <c r="E31" s="57"/>
      <c r="G31" s="56"/>
      <c r="H31" s="11"/>
      <c r="I31" s="57"/>
    </row>
    <row r="34" spans="1:6" x14ac:dyDescent="0.35">
      <c r="A34" s="54"/>
      <c r="B34" s="6"/>
      <c r="C34" s="6"/>
      <c r="D34" s="6"/>
      <c r="E34" s="19"/>
      <c r="F34" s="19"/>
    </row>
    <row r="35" spans="1:6" x14ac:dyDescent="0.35">
      <c r="A35" s="54"/>
      <c r="B35" s="55"/>
      <c r="C35" s="56"/>
    </row>
    <row r="36" spans="1:6" x14ac:dyDescent="0.35">
      <c r="A36" s="57"/>
      <c r="C36" s="56"/>
    </row>
    <row r="37" spans="1:6" x14ac:dyDescent="0.35">
      <c r="A37" s="57"/>
      <c r="C37" s="56"/>
    </row>
    <row r="38" spans="1:6" x14ac:dyDescent="0.35">
      <c r="A38" s="57"/>
      <c r="C38" s="56"/>
    </row>
    <row r="40" spans="1:6" x14ac:dyDescent="0.35">
      <c r="A40" s="54"/>
      <c r="B40" s="19"/>
      <c r="C40" s="58"/>
      <c r="D40" s="19"/>
      <c r="E40" s="58"/>
      <c r="F40" s="19"/>
    </row>
    <row r="41" spans="1:6" x14ac:dyDescent="0.35">
      <c r="B41" s="56"/>
      <c r="C41" s="56"/>
      <c r="E41" s="56"/>
      <c r="F41" s="56"/>
    </row>
  </sheetData>
  <mergeCells count="14">
    <mergeCell ref="K26:K27"/>
    <mergeCell ref="L26:L27"/>
    <mergeCell ref="A1:AE1"/>
    <mergeCell ref="B22:F22"/>
    <mergeCell ref="K24:K25"/>
    <mergeCell ref="L24:L25"/>
    <mergeCell ref="D2:I2"/>
    <mergeCell ref="N2:O2"/>
    <mergeCell ref="P2:R2"/>
    <mergeCell ref="S2:U2"/>
    <mergeCell ref="X14:AC14"/>
    <mergeCell ref="C15:E15"/>
    <mergeCell ref="F15:H15"/>
    <mergeCell ref="I15:J15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279DB-BDFF-4D5F-B341-2D1FC348A530}">
  <dimension ref="A1:AE105"/>
  <sheetViews>
    <sheetView workbookViewId="0">
      <selection activeCell="A27" sqref="A27"/>
    </sheetView>
  </sheetViews>
  <sheetFormatPr defaultRowHeight="14.5" x14ac:dyDescent="0.35"/>
  <cols>
    <col min="1" max="1" width="15.1796875" customWidth="1"/>
    <col min="2" max="2" width="14.54296875" customWidth="1"/>
    <col min="3" max="3" width="12.54296875" bestFit="1" customWidth="1"/>
    <col min="4" max="4" width="11.54296875" bestFit="1" customWidth="1"/>
    <col min="6" max="6" width="15.453125" customWidth="1"/>
    <col min="10" max="10" width="14.54296875" customWidth="1"/>
    <col min="11" max="11" width="8.54296875" customWidth="1"/>
  </cols>
  <sheetData>
    <row r="1" spans="1:31" x14ac:dyDescent="0.35">
      <c r="A1" s="132" t="s">
        <v>57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</row>
    <row r="2" spans="1:31" ht="15" thickBot="1" x14ac:dyDescent="0.4">
      <c r="A2" t="s">
        <v>12</v>
      </c>
      <c r="D2" s="114" t="s">
        <v>3</v>
      </c>
      <c r="E2" s="114"/>
      <c r="F2" s="114"/>
      <c r="G2" s="114"/>
      <c r="H2" s="114"/>
      <c r="I2" s="114"/>
      <c r="N2" s="119" t="s">
        <v>2</v>
      </c>
      <c r="O2" s="120"/>
      <c r="P2" s="119"/>
      <c r="Q2" s="131"/>
      <c r="R2" s="120"/>
      <c r="S2" s="119"/>
      <c r="T2" s="131"/>
      <c r="U2" s="131"/>
      <c r="V2" s="1"/>
      <c r="W2" s="2"/>
      <c r="X2" s="2"/>
      <c r="Y2" s="2"/>
      <c r="Z2" s="2"/>
    </row>
    <row r="3" spans="1:31" ht="44" thickBot="1" x14ac:dyDescent="0.4">
      <c r="A3" s="9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4" t="s">
        <v>18</v>
      </c>
      <c r="G3" s="3" t="s">
        <v>19</v>
      </c>
      <c r="H3" s="94" t="s">
        <v>20</v>
      </c>
      <c r="I3" s="5"/>
      <c r="J3" s="6"/>
      <c r="N3" s="2"/>
      <c r="O3" s="7">
        <v>1</v>
      </c>
      <c r="P3" s="7">
        <v>2</v>
      </c>
      <c r="Q3" s="7">
        <v>3</v>
      </c>
      <c r="R3" s="7">
        <v>4</v>
      </c>
      <c r="S3" s="7">
        <v>5</v>
      </c>
      <c r="T3" s="7">
        <v>6</v>
      </c>
      <c r="U3" s="7">
        <v>7</v>
      </c>
      <c r="V3" s="7">
        <v>8</v>
      </c>
      <c r="W3" s="7">
        <v>9</v>
      </c>
      <c r="X3" s="7">
        <v>10</v>
      </c>
      <c r="Y3" s="7">
        <v>11</v>
      </c>
      <c r="Z3" s="7">
        <v>12</v>
      </c>
    </row>
    <row r="4" spans="1:31" x14ac:dyDescent="0.35">
      <c r="A4" s="8">
        <v>0</v>
      </c>
      <c r="B4" s="83">
        <v>0.08</v>
      </c>
      <c r="C4" s="83">
        <v>0.08</v>
      </c>
      <c r="D4" s="83">
        <v>9.6000000000000002E-2</v>
      </c>
      <c r="E4" s="9">
        <f>AVERAGE(B4:D4)</f>
        <v>8.533333333333333E-2</v>
      </c>
      <c r="F4" s="9">
        <f>E4-$E$4</f>
        <v>0</v>
      </c>
      <c r="G4" s="9">
        <f>_xlfn.STDEV.S(B4:D4)</f>
        <v>9.2376043070340128E-3</v>
      </c>
      <c r="H4" s="10">
        <f>SQRT(G4)</f>
        <v>9.6112456565390178E-2</v>
      </c>
      <c r="I4" s="11"/>
      <c r="N4" s="12" t="s">
        <v>4</v>
      </c>
      <c r="O4" s="88">
        <v>0.25700000000000001</v>
      </c>
      <c r="P4" s="88">
        <v>0.252</v>
      </c>
      <c r="Q4" s="88">
        <v>0.25</v>
      </c>
      <c r="R4" s="88">
        <v>0.245</v>
      </c>
      <c r="S4" s="88">
        <v>0.24399999999999999</v>
      </c>
      <c r="T4" s="88">
        <v>0.247</v>
      </c>
      <c r="U4" s="88"/>
      <c r="V4" s="88"/>
      <c r="W4" s="88"/>
      <c r="X4" s="2"/>
      <c r="Y4" s="2"/>
      <c r="Z4" s="2"/>
    </row>
    <row r="5" spans="1:31" x14ac:dyDescent="0.35">
      <c r="A5" s="13">
        <v>300</v>
      </c>
      <c r="B5" s="84">
        <v>0.11899999999999999</v>
      </c>
      <c r="C5" s="84">
        <v>0.11799999999999999</v>
      </c>
      <c r="D5" s="84">
        <v>0.115</v>
      </c>
      <c r="E5" s="14">
        <f t="shared" ref="E5:E10" si="0">AVERAGE(B5:D5)</f>
        <v>0.11733333333333333</v>
      </c>
      <c r="F5" s="14">
        <f t="shared" ref="F5:F11" si="1">E5-$E$4</f>
        <v>3.2000000000000001E-2</v>
      </c>
      <c r="G5" s="14">
        <f t="shared" ref="G5:G11" si="2">_xlfn.STDEV.S(B5:D5)</f>
        <v>2.081665999466127E-3</v>
      </c>
      <c r="H5" s="15">
        <f t="shared" ref="H5:H11" si="3">SQRT(G5)</f>
        <v>4.5625278075493707E-2</v>
      </c>
      <c r="I5" s="11"/>
      <c r="J5" s="11"/>
      <c r="N5" s="12" t="s">
        <v>5</v>
      </c>
      <c r="O5" s="90">
        <v>0.315</v>
      </c>
      <c r="P5" s="90">
        <v>0.313</v>
      </c>
      <c r="Q5" s="90">
        <v>0.30599999999999999</v>
      </c>
      <c r="R5" s="90">
        <v>0.311</v>
      </c>
      <c r="S5" s="90">
        <v>0.31</v>
      </c>
      <c r="T5" s="90">
        <v>0.314</v>
      </c>
      <c r="U5" s="2"/>
      <c r="V5" s="2"/>
      <c r="W5" s="2"/>
      <c r="X5" s="2"/>
      <c r="Y5" s="2"/>
      <c r="Z5" s="2"/>
    </row>
    <row r="6" spans="1:31" x14ac:dyDescent="0.35">
      <c r="A6" s="13">
        <v>600</v>
      </c>
      <c r="B6" s="84">
        <v>0.161</v>
      </c>
      <c r="C6" s="84">
        <v>0.161</v>
      </c>
      <c r="D6" s="84">
        <v>0.16300000000000001</v>
      </c>
      <c r="E6" s="14">
        <f t="shared" si="0"/>
        <v>0.16166666666666665</v>
      </c>
      <c r="F6" s="14">
        <f t="shared" si="1"/>
        <v>7.6333333333333322E-2</v>
      </c>
      <c r="G6" s="14">
        <f t="shared" si="2"/>
        <v>1.1547005383792527E-3</v>
      </c>
      <c r="H6" s="15">
        <f t="shared" si="3"/>
        <v>3.3980884896942468E-2</v>
      </c>
      <c r="I6" s="11"/>
      <c r="J6" s="11"/>
      <c r="N6" s="12" t="s">
        <v>6</v>
      </c>
      <c r="O6" s="2">
        <v>0.32200000000000001</v>
      </c>
      <c r="P6" s="2">
        <v>0.313</v>
      </c>
      <c r="Q6" s="2">
        <v>0.317</v>
      </c>
      <c r="R6" s="2">
        <v>0.28100000000000003</v>
      </c>
      <c r="S6" s="2">
        <v>0.29199999999999998</v>
      </c>
      <c r="T6" s="2">
        <v>0.29299999999999998</v>
      </c>
      <c r="U6" s="2"/>
      <c r="V6" s="2"/>
      <c r="W6" s="2"/>
      <c r="X6" s="2"/>
      <c r="Y6" s="2"/>
      <c r="Z6" s="2"/>
    </row>
    <row r="7" spans="1:31" x14ac:dyDescent="0.35">
      <c r="A7" s="13">
        <v>1200</v>
      </c>
      <c r="B7" s="84">
        <v>0.28499999999999998</v>
      </c>
      <c r="C7" s="84">
        <v>0.28399999999999997</v>
      </c>
      <c r="D7" s="84">
        <v>0.28000000000000003</v>
      </c>
      <c r="E7" s="14">
        <f t="shared" si="0"/>
        <v>0.28299999999999997</v>
      </c>
      <c r="F7" s="14">
        <f t="shared" si="1"/>
        <v>0.19766666666666666</v>
      </c>
      <c r="G7" s="14">
        <f t="shared" si="2"/>
        <v>2.6457513110645617E-3</v>
      </c>
      <c r="H7" s="15">
        <f t="shared" si="3"/>
        <v>5.1436867236103731E-2</v>
      </c>
      <c r="I7" s="11"/>
      <c r="J7" s="11"/>
      <c r="N7" s="12" t="s">
        <v>7</v>
      </c>
      <c r="O7" s="90">
        <v>0.313</v>
      </c>
      <c r="P7" s="90">
        <v>0.30499999999999999</v>
      </c>
      <c r="Q7" s="90">
        <v>0.308</v>
      </c>
      <c r="R7" s="90">
        <v>0.29899999999999999</v>
      </c>
      <c r="S7" s="90">
        <v>0.313</v>
      </c>
      <c r="T7" s="90">
        <v>0.311</v>
      </c>
      <c r="U7" s="2"/>
      <c r="V7" s="2"/>
      <c r="W7" s="2"/>
      <c r="X7" s="2"/>
      <c r="Y7" s="2"/>
      <c r="Z7" s="2"/>
    </row>
    <row r="8" spans="1:31" x14ac:dyDescent="0.35">
      <c r="A8" s="13">
        <v>2000</v>
      </c>
      <c r="B8" s="84">
        <v>0.42899999999999999</v>
      </c>
      <c r="C8" s="84">
        <v>0.42</v>
      </c>
      <c r="D8" s="84">
        <v>0.42699999999999999</v>
      </c>
      <c r="E8" s="14">
        <f t="shared" si="0"/>
        <v>0.42533333333333334</v>
      </c>
      <c r="F8" s="14">
        <f t="shared" si="1"/>
        <v>0.34</v>
      </c>
      <c r="G8" s="14">
        <f t="shared" si="2"/>
        <v>4.7258156262526127E-3</v>
      </c>
      <c r="H8" s="15">
        <f t="shared" si="3"/>
        <v>6.8744567976332591E-2</v>
      </c>
      <c r="I8" s="11"/>
      <c r="J8" s="11"/>
      <c r="N8" s="12" t="s">
        <v>8</v>
      </c>
      <c r="O8" s="91">
        <v>0.112</v>
      </c>
      <c r="P8" s="91">
        <v>0.111</v>
      </c>
      <c r="Q8" s="91">
        <v>0.109</v>
      </c>
      <c r="R8" s="2"/>
      <c r="S8" s="2"/>
      <c r="T8" s="2"/>
      <c r="U8" s="2"/>
      <c r="V8" s="2"/>
      <c r="W8" s="2"/>
      <c r="X8" s="2"/>
      <c r="Y8" s="2"/>
      <c r="Z8" s="2"/>
    </row>
    <row r="9" spans="1:31" x14ac:dyDescent="0.35">
      <c r="A9" s="13">
        <v>2500</v>
      </c>
      <c r="B9" s="84">
        <v>0.55300000000000005</v>
      </c>
      <c r="C9" s="84">
        <v>0.57199999999999995</v>
      </c>
      <c r="D9" s="84">
        <v>0.55300000000000005</v>
      </c>
      <c r="E9" s="14">
        <f t="shared" si="0"/>
        <v>0.55933333333333335</v>
      </c>
      <c r="F9" s="14">
        <f t="shared" si="1"/>
        <v>0.47400000000000003</v>
      </c>
      <c r="G9" s="14">
        <f t="shared" si="2"/>
        <v>1.0969655114602836E-2</v>
      </c>
      <c r="H9" s="15">
        <f t="shared" si="3"/>
        <v>0.10473612134599426</v>
      </c>
      <c r="I9" s="11"/>
      <c r="J9" s="11"/>
      <c r="N9" s="12" t="s">
        <v>9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31" x14ac:dyDescent="0.35">
      <c r="A10" s="13">
        <v>3200</v>
      </c>
      <c r="B10" s="84">
        <v>0.69599999999999995</v>
      </c>
      <c r="C10" s="84">
        <v>0.69099999999999995</v>
      </c>
      <c r="D10" s="84">
        <v>0.72</v>
      </c>
      <c r="E10" s="14">
        <f t="shared" si="0"/>
        <v>0.70233333333333337</v>
      </c>
      <c r="F10" s="14">
        <f t="shared" si="1"/>
        <v>0.61699999999999999</v>
      </c>
      <c r="G10" s="14">
        <f t="shared" si="2"/>
        <v>1.5502687938977994E-2</v>
      </c>
      <c r="H10" s="15">
        <f t="shared" si="3"/>
        <v>0.12450979053463224</v>
      </c>
      <c r="I10" s="11"/>
      <c r="J10" s="11"/>
      <c r="N10" s="12" t="s">
        <v>10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31" ht="15" thickBot="1" x14ac:dyDescent="0.4">
      <c r="A11" s="16">
        <v>4000</v>
      </c>
      <c r="B11" s="84">
        <v>0.9</v>
      </c>
      <c r="C11" s="84">
        <v>0.88200000000000001</v>
      </c>
      <c r="D11" s="84">
        <v>0.92300000000000004</v>
      </c>
      <c r="E11" s="17">
        <f>AVERAGE(B11:D11)</f>
        <v>0.90166666666666673</v>
      </c>
      <c r="F11" s="17">
        <f t="shared" si="1"/>
        <v>0.81633333333333336</v>
      </c>
      <c r="G11" s="17">
        <f t="shared" si="2"/>
        <v>2.0550750189064489E-2</v>
      </c>
      <c r="H11" s="18">
        <f t="shared" si="3"/>
        <v>0.14335532842927218</v>
      </c>
      <c r="I11" s="11"/>
      <c r="J11" s="11"/>
      <c r="N11" s="12" t="s">
        <v>11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3" spans="1:31" x14ac:dyDescent="0.35">
      <c r="S13" s="19"/>
    </row>
    <row r="14" spans="1:31" ht="15" thickBot="1" x14ac:dyDescent="0.4">
      <c r="X14" s="114"/>
      <c r="Y14" s="114"/>
      <c r="Z14" s="114"/>
      <c r="AA14" s="114"/>
      <c r="AB14" s="114"/>
      <c r="AC14" s="114"/>
    </row>
    <row r="15" spans="1:31" ht="15" thickBot="1" x14ac:dyDescent="0.4">
      <c r="A15" s="20" t="s">
        <v>22</v>
      </c>
      <c r="B15" s="21"/>
      <c r="C15" s="121" t="s">
        <v>23</v>
      </c>
      <c r="D15" s="121"/>
      <c r="E15" s="121"/>
      <c r="F15" s="121" t="s">
        <v>24</v>
      </c>
      <c r="G15" s="121"/>
      <c r="H15" s="121"/>
      <c r="I15" s="122" t="s">
        <v>25</v>
      </c>
      <c r="J15" s="123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31" ht="29.5" thickBot="1" x14ac:dyDescent="0.4">
      <c r="A16" s="22" t="s">
        <v>26</v>
      </c>
      <c r="B16" s="23" t="s">
        <v>55</v>
      </c>
      <c r="C16" s="24" t="s">
        <v>14</v>
      </c>
      <c r="D16" s="24" t="s">
        <v>15</v>
      </c>
      <c r="E16" s="24" t="s">
        <v>28</v>
      </c>
      <c r="F16" s="24" t="s">
        <v>14</v>
      </c>
      <c r="G16" s="24" t="s">
        <v>15</v>
      </c>
      <c r="H16" s="24" t="s">
        <v>28</v>
      </c>
      <c r="I16" s="25" t="s">
        <v>29</v>
      </c>
      <c r="J16" s="85" t="s">
        <v>30</v>
      </c>
      <c r="K16" s="26" t="s">
        <v>56</v>
      </c>
      <c r="L16" s="27"/>
      <c r="P16" s="5"/>
      <c r="S16" s="19"/>
    </row>
    <row r="17" spans="1:19" x14ac:dyDescent="0.35">
      <c r="A17" s="8" t="s">
        <v>61</v>
      </c>
      <c r="B17" s="2">
        <v>4</v>
      </c>
      <c r="C17" s="90">
        <v>0.315</v>
      </c>
      <c r="D17" s="90">
        <v>0.313</v>
      </c>
      <c r="E17" s="90">
        <v>0.30599999999999999</v>
      </c>
      <c r="F17" s="91">
        <v>0.112</v>
      </c>
      <c r="G17" s="91">
        <v>0.111</v>
      </c>
      <c r="H17" s="91">
        <v>0.109</v>
      </c>
      <c r="I17" s="30">
        <f t="shared" ref="I17:I18" si="4">AVERAGE(C17:E17)</f>
        <v>0.3113333333333333</v>
      </c>
      <c r="J17" s="15">
        <f t="shared" ref="J17:J18" si="5">AVERAGE(C17:E17)-AVERAGE(F17:H17)</f>
        <v>0.2006666666666666</v>
      </c>
      <c r="K17" s="11"/>
      <c r="S17" s="19"/>
    </row>
    <row r="18" spans="1:19" ht="15" thickBot="1" x14ac:dyDescent="0.4">
      <c r="A18" s="16" t="s">
        <v>62</v>
      </c>
      <c r="B18" s="31">
        <v>4</v>
      </c>
      <c r="C18" s="90">
        <v>0.311</v>
      </c>
      <c r="D18" s="90">
        <v>0.31</v>
      </c>
      <c r="E18" s="90">
        <v>0.314</v>
      </c>
      <c r="F18" s="91">
        <v>0.112</v>
      </c>
      <c r="G18" s="91">
        <v>0.111</v>
      </c>
      <c r="H18" s="91">
        <v>0.109</v>
      </c>
      <c r="I18" s="30">
        <f t="shared" si="4"/>
        <v>0.3116666666666667</v>
      </c>
      <c r="J18" s="15">
        <f t="shared" si="5"/>
        <v>0.20100000000000001</v>
      </c>
      <c r="S18" s="19"/>
    </row>
    <row r="19" spans="1:19" x14ac:dyDescent="0.35">
      <c r="A19" s="8" t="s">
        <v>65</v>
      </c>
      <c r="B19" s="2">
        <v>4</v>
      </c>
      <c r="C19" s="90">
        <v>0.313</v>
      </c>
      <c r="D19" s="90">
        <v>0.30499999999999999</v>
      </c>
      <c r="E19" s="90">
        <v>0.308</v>
      </c>
      <c r="F19" s="91">
        <v>0.112</v>
      </c>
      <c r="G19" s="91">
        <v>0.111</v>
      </c>
      <c r="H19" s="91">
        <v>0.109</v>
      </c>
      <c r="I19" s="30">
        <f t="shared" ref="I19:I20" si="6">AVERAGE(C19:E19)</f>
        <v>0.30866666666666664</v>
      </c>
      <c r="J19" s="15">
        <f t="shared" ref="J19:J20" si="7">AVERAGE(C19:E19)-AVERAGE(F19:H19)</f>
        <v>0.19799999999999995</v>
      </c>
      <c r="K19" s="11"/>
      <c r="S19" s="19"/>
    </row>
    <row r="20" spans="1:19" ht="15" thickBot="1" x14ac:dyDescent="0.4">
      <c r="A20" s="16" t="s">
        <v>66</v>
      </c>
      <c r="B20" s="31">
        <v>4</v>
      </c>
      <c r="C20" s="90">
        <v>0.29899999999999999</v>
      </c>
      <c r="D20" s="90">
        <v>0.313</v>
      </c>
      <c r="E20" s="90">
        <v>0.311</v>
      </c>
      <c r="F20" s="91">
        <v>0.112</v>
      </c>
      <c r="G20" s="91">
        <v>0.111</v>
      </c>
      <c r="H20" s="91">
        <v>0.109</v>
      </c>
      <c r="I20" s="30">
        <f t="shared" si="6"/>
        <v>0.3076666666666667</v>
      </c>
      <c r="J20" s="15">
        <f t="shared" si="7"/>
        <v>0.19700000000000001</v>
      </c>
      <c r="S20" s="19"/>
    </row>
    <row r="21" spans="1:19" x14ac:dyDescent="0.35">
      <c r="S21" s="19"/>
    </row>
    <row r="22" spans="1:19" ht="15" thickBot="1" x14ac:dyDescent="0.4">
      <c r="B22" s="114" t="s">
        <v>39</v>
      </c>
      <c r="C22" s="114"/>
      <c r="D22" s="114"/>
      <c r="E22" s="114"/>
      <c r="F22" s="114"/>
      <c r="H22" s="33"/>
      <c r="I22" s="33"/>
      <c r="J22" s="33"/>
      <c r="N22" s="19"/>
    </row>
    <row r="23" spans="1:19" ht="87.5" thickBot="1" x14ac:dyDescent="0.4">
      <c r="A23" s="22" t="s">
        <v>26</v>
      </c>
      <c r="B23" s="25" t="s">
        <v>40</v>
      </c>
      <c r="C23" s="23" t="s">
        <v>41</v>
      </c>
      <c r="D23" s="24" t="s">
        <v>42</v>
      </c>
      <c r="E23" s="24" t="s">
        <v>43</v>
      </c>
      <c r="F23" s="34" t="s">
        <v>44</v>
      </c>
      <c r="G23" s="35" t="s">
        <v>45</v>
      </c>
      <c r="H23" s="36" t="s">
        <v>46</v>
      </c>
      <c r="I23" s="37" t="s">
        <v>47</v>
      </c>
      <c r="J23" s="34" t="s">
        <v>48</v>
      </c>
      <c r="K23" s="38" t="s">
        <v>49</v>
      </c>
      <c r="L23" s="38" t="s">
        <v>50</v>
      </c>
    </row>
    <row r="24" spans="1:19" x14ac:dyDescent="0.35">
      <c r="A24" s="8" t="s">
        <v>61</v>
      </c>
      <c r="B24" s="43">
        <f>(J17-$N$26)/$N$25</f>
        <v>1195.6491256346194</v>
      </c>
      <c r="C24" s="2">
        <v>60</v>
      </c>
      <c r="D24" s="44">
        <f>(B24*B17)/2</f>
        <v>2391.2982512692388</v>
      </c>
      <c r="E24" s="45">
        <f t="shared" ref="E24:E27" si="8">D24/1000</f>
        <v>2.3912982512692387</v>
      </c>
      <c r="F24" s="45">
        <f t="shared" ref="F24:F27" si="9">(E24/1)/(C24/30)</f>
        <v>1.1956491256346193</v>
      </c>
      <c r="G24" s="2">
        <v>0.6</v>
      </c>
      <c r="H24" s="2">
        <v>1</v>
      </c>
      <c r="I24" s="45">
        <f t="shared" ref="I24:I27" si="10">F24/1</f>
        <v>1.1956491256346193</v>
      </c>
      <c r="J24" s="46">
        <f t="shared" ref="J24:J27" si="11">I24/(G24*H24)</f>
        <v>1.9927485427243656</v>
      </c>
      <c r="K24" s="124">
        <f>AVERAGE(J24:J25)</f>
        <v>1.9940617696832936</v>
      </c>
      <c r="L24" s="124">
        <f>AVERAGE(I24:I25)</f>
        <v>1.1964370618099762</v>
      </c>
      <c r="N24" s="19" t="s">
        <v>51</v>
      </c>
      <c r="Q24" s="19"/>
    </row>
    <row r="25" spans="1:19" ht="15" thickBot="1" x14ac:dyDescent="0.4">
      <c r="A25" s="16" t="s">
        <v>62</v>
      </c>
      <c r="B25" s="43">
        <f>(J18-$N$26)/$N$25</f>
        <v>1197.2249979853329</v>
      </c>
      <c r="C25" s="2">
        <v>60</v>
      </c>
      <c r="D25" s="44">
        <f>(B25*B18)/2</f>
        <v>2394.4499959706659</v>
      </c>
      <c r="E25" s="45">
        <f t="shared" si="8"/>
        <v>2.3944499959706658</v>
      </c>
      <c r="F25" s="45">
        <f t="shared" si="9"/>
        <v>1.1972249979853329</v>
      </c>
      <c r="G25" s="2">
        <v>0.6</v>
      </c>
      <c r="H25" s="2">
        <v>1</v>
      </c>
      <c r="I25" s="45">
        <f t="shared" si="10"/>
        <v>1.1972249979853329</v>
      </c>
      <c r="J25" s="46">
        <f t="shared" si="11"/>
        <v>1.9953749966422216</v>
      </c>
      <c r="K25" s="125"/>
      <c r="L25" s="125"/>
      <c r="M25" t="s">
        <v>52</v>
      </c>
      <c r="N25">
        <f>SLOPE(F5:F11,A5:A11)</f>
        <v>2.1152305463223388E-4</v>
      </c>
    </row>
    <row r="26" spans="1:19" x14ac:dyDescent="0.35">
      <c r="A26" s="8" t="s">
        <v>65</v>
      </c>
      <c r="B26" s="43">
        <f>(J19-$N$26)/$N$25</f>
        <v>1183.0421468289139</v>
      </c>
      <c r="C26" s="51">
        <v>60</v>
      </c>
      <c r="D26" s="44">
        <f>(B26*B19)/2</f>
        <v>2366.0842936578279</v>
      </c>
      <c r="E26" s="45">
        <f t="shared" si="8"/>
        <v>2.3660842936578277</v>
      </c>
      <c r="F26" s="45">
        <f t="shared" si="9"/>
        <v>1.1830421468289138</v>
      </c>
      <c r="G26" s="2">
        <v>0.6</v>
      </c>
      <c r="H26" s="52">
        <v>1</v>
      </c>
      <c r="I26" s="45">
        <f t="shared" si="10"/>
        <v>1.1830421468289138</v>
      </c>
      <c r="J26" s="46">
        <f t="shared" si="11"/>
        <v>1.9717369113815231</v>
      </c>
      <c r="K26" s="124">
        <f>AVERAGE(J26:J27)</f>
        <v>1.9677972305047402</v>
      </c>
      <c r="L26" s="124">
        <f>AVERAGE(I26:I27)</f>
        <v>1.1806783383028443</v>
      </c>
      <c r="M26" t="s">
        <v>53</v>
      </c>
      <c r="N26">
        <f>INTERCEPT(F5:F11,A5:A11)</f>
        <v>-5.2240688655927681E-2</v>
      </c>
    </row>
    <row r="27" spans="1:19" ht="15" thickBot="1" x14ac:dyDescent="0.4">
      <c r="A27" s="16" t="s">
        <v>66</v>
      </c>
      <c r="B27" s="43">
        <f>(J20-$N$26)/$N$25</f>
        <v>1178.3145297767746</v>
      </c>
      <c r="C27" s="51">
        <v>60</v>
      </c>
      <c r="D27" s="44">
        <f>(B27*B20)/2</f>
        <v>2356.6290595535493</v>
      </c>
      <c r="E27" s="45">
        <f t="shared" si="8"/>
        <v>2.3566290595535491</v>
      </c>
      <c r="F27" s="45">
        <f t="shared" si="9"/>
        <v>1.1783145297767745</v>
      </c>
      <c r="G27" s="2">
        <v>0.6</v>
      </c>
      <c r="H27" s="52">
        <v>1</v>
      </c>
      <c r="I27" s="45">
        <f t="shared" si="10"/>
        <v>1.1783145297767745</v>
      </c>
      <c r="J27" s="46">
        <f t="shared" si="11"/>
        <v>1.9638575496279576</v>
      </c>
      <c r="K27" s="126"/>
      <c r="L27" s="126"/>
    </row>
    <row r="29" spans="1:19" x14ac:dyDescent="0.35">
      <c r="A29" s="54"/>
      <c r="B29" s="6"/>
      <c r="C29" s="6"/>
      <c r="D29" s="5"/>
      <c r="E29" s="5"/>
      <c r="F29" s="5"/>
      <c r="G29" s="6"/>
      <c r="H29" s="5"/>
      <c r="I29" s="5"/>
      <c r="J29" s="5"/>
    </row>
    <row r="30" spans="1:19" x14ac:dyDescent="0.35">
      <c r="A30" s="54"/>
      <c r="B30" s="55"/>
      <c r="C30" s="56"/>
      <c r="F30" s="11"/>
      <c r="G30" s="6"/>
      <c r="I30" s="5"/>
      <c r="J30" s="5"/>
    </row>
    <row r="31" spans="1:19" x14ac:dyDescent="0.35">
      <c r="A31" s="57"/>
      <c r="C31" s="56"/>
      <c r="D31" s="11"/>
      <c r="E31" s="11"/>
      <c r="F31" s="11"/>
      <c r="G31" s="11"/>
      <c r="H31" s="11"/>
      <c r="I31" s="11"/>
      <c r="J31" s="11"/>
    </row>
    <row r="32" spans="1:19" x14ac:dyDescent="0.35">
      <c r="A32" s="57"/>
      <c r="D32" s="11"/>
      <c r="E32" s="11"/>
      <c r="F32" s="11"/>
      <c r="G32" s="11"/>
      <c r="H32" s="11"/>
      <c r="I32" s="11"/>
      <c r="J32" s="11"/>
    </row>
    <row r="33" spans="1:10" x14ac:dyDescent="0.35">
      <c r="A33" s="57"/>
      <c r="C33" s="56"/>
      <c r="D33" s="11"/>
      <c r="E33" s="11"/>
      <c r="F33" s="11"/>
      <c r="G33" s="11"/>
      <c r="H33" s="11"/>
      <c r="I33" s="11"/>
      <c r="J33" s="11"/>
    </row>
    <row r="34" spans="1:10" x14ac:dyDescent="0.35">
      <c r="C34" s="11"/>
      <c r="D34" s="11"/>
      <c r="E34" s="11"/>
      <c r="F34" s="11"/>
      <c r="G34" s="11"/>
      <c r="H34" s="11"/>
      <c r="I34" s="11"/>
      <c r="J34" s="11"/>
    </row>
    <row r="35" spans="1:10" x14ac:dyDescent="0.35">
      <c r="C35" s="11"/>
      <c r="D35" s="11"/>
      <c r="E35" s="11"/>
      <c r="F35" s="11"/>
      <c r="G35" s="11"/>
      <c r="H35" s="11"/>
      <c r="I35" s="11"/>
      <c r="J35" s="11"/>
    </row>
    <row r="36" spans="1:10" x14ac:dyDescent="0.35">
      <c r="C36" s="11"/>
      <c r="D36" s="11"/>
      <c r="E36" s="11"/>
      <c r="F36" s="11"/>
      <c r="G36" s="11"/>
      <c r="H36" s="11"/>
      <c r="I36" s="11"/>
      <c r="J36" s="11"/>
    </row>
    <row r="37" spans="1:10" x14ac:dyDescent="0.35">
      <c r="C37" s="11"/>
      <c r="D37" s="11"/>
      <c r="E37" s="11"/>
      <c r="F37" s="11"/>
      <c r="G37" s="11"/>
      <c r="H37" s="11"/>
      <c r="I37" s="11"/>
      <c r="J37" s="11"/>
    </row>
    <row r="42" spans="1:10" x14ac:dyDescent="0.35">
      <c r="A42" s="54"/>
      <c r="B42" s="6"/>
      <c r="C42" s="6"/>
      <c r="D42" s="6"/>
      <c r="E42" s="19"/>
      <c r="F42" s="19"/>
    </row>
    <row r="43" spans="1:10" x14ac:dyDescent="0.35">
      <c r="A43" s="54"/>
      <c r="B43" s="55"/>
      <c r="C43" s="56"/>
    </row>
    <row r="44" spans="1:10" x14ac:dyDescent="0.35">
      <c r="A44" s="57"/>
      <c r="C44" s="56"/>
    </row>
    <row r="45" spans="1:10" x14ac:dyDescent="0.35">
      <c r="A45" s="57"/>
      <c r="C45" s="56"/>
    </row>
    <row r="46" spans="1:10" x14ac:dyDescent="0.35">
      <c r="A46" s="57"/>
      <c r="C46" s="56"/>
    </row>
    <row r="49" spans="1:20" x14ac:dyDescent="0.35">
      <c r="A49" s="54"/>
      <c r="B49" s="6"/>
      <c r="C49" s="6"/>
      <c r="D49" s="6"/>
      <c r="E49" s="58"/>
    </row>
    <row r="50" spans="1:20" x14ac:dyDescent="0.35">
      <c r="A50" s="54"/>
      <c r="B50" s="55"/>
      <c r="C50" s="56"/>
      <c r="D50" s="56"/>
    </row>
    <row r="51" spans="1:20" x14ac:dyDescent="0.35">
      <c r="A51" s="57"/>
      <c r="B51" s="55"/>
      <c r="C51" s="56"/>
      <c r="D51" s="56"/>
    </row>
    <row r="52" spans="1:20" x14ac:dyDescent="0.35">
      <c r="A52" s="57"/>
      <c r="B52" s="55"/>
    </row>
    <row r="53" spans="1:20" x14ac:dyDescent="0.35">
      <c r="A53" s="57"/>
      <c r="B53" s="55"/>
      <c r="C53" s="56"/>
      <c r="D53" s="56"/>
    </row>
    <row r="57" spans="1:20" x14ac:dyDescent="0.35">
      <c r="A57" s="54"/>
      <c r="B57" s="6"/>
      <c r="C57" s="58"/>
      <c r="D57" s="19"/>
      <c r="E57" s="58"/>
      <c r="F57" s="19"/>
      <c r="K57" s="54"/>
      <c r="L57" s="6"/>
      <c r="M57" s="19"/>
      <c r="N57" s="105"/>
      <c r="O57" s="19"/>
      <c r="P57" s="105"/>
      <c r="Q57" s="19"/>
      <c r="R57" s="105"/>
      <c r="S57" s="19"/>
      <c r="T57" s="105"/>
    </row>
    <row r="58" spans="1:20" x14ac:dyDescent="0.35">
      <c r="A58" s="54"/>
      <c r="B58" s="106"/>
      <c r="C58" s="106"/>
      <c r="E58" s="56"/>
      <c r="F58" s="56"/>
      <c r="K58" s="54"/>
      <c r="L58" s="55"/>
      <c r="M58" s="56"/>
      <c r="N58" s="56"/>
      <c r="O58" s="56"/>
      <c r="P58" s="56"/>
      <c r="Q58" s="56"/>
      <c r="R58" s="56"/>
      <c r="S58" s="56"/>
      <c r="T58" s="56"/>
    </row>
    <row r="59" spans="1:20" x14ac:dyDescent="0.35">
      <c r="A59" s="57"/>
      <c r="B59" s="56"/>
      <c r="C59" s="56"/>
      <c r="E59" s="56"/>
      <c r="F59" s="56"/>
      <c r="K59" s="57"/>
      <c r="M59" s="56"/>
      <c r="N59" s="56"/>
      <c r="O59" s="56"/>
      <c r="P59" s="56"/>
      <c r="Q59" s="56"/>
      <c r="R59" s="56"/>
      <c r="S59" s="56"/>
      <c r="T59" s="56"/>
    </row>
    <row r="60" spans="1:20" x14ac:dyDescent="0.35">
      <c r="A60" s="57"/>
      <c r="B60" s="56"/>
      <c r="C60" s="56"/>
      <c r="E60" s="56"/>
      <c r="F60" s="56"/>
      <c r="K60" s="57"/>
      <c r="M60" s="56"/>
      <c r="N60" s="56"/>
      <c r="O60" s="56"/>
      <c r="P60" s="56"/>
      <c r="Q60" s="56"/>
      <c r="R60" s="56"/>
      <c r="S60" s="56"/>
      <c r="T60" s="56"/>
    </row>
    <row r="61" spans="1:20" x14ac:dyDescent="0.35">
      <c r="A61" s="57"/>
      <c r="B61" s="56"/>
      <c r="C61" s="56"/>
      <c r="E61" s="56"/>
      <c r="F61" s="56"/>
      <c r="K61" s="57"/>
      <c r="M61" s="56"/>
      <c r="N61" s="56"/>
      <c r="O61" s="56"/>
      <c r="P61" s="56"/>
      <c r="Q61" s="56"/>
      <c r="R61" s="56"/>
      <c r="S61" s="56"/>
      <c r="T61" s="56"/>
    </row>
    <row r="63" spans="1:20" x14ac:dyDescent="0.35">
      <c r="A63" s="54"/>
      <c r="B63" s="6"/>
      <c r="C63" s="58"/>
      <c r="D63" s="19"/>
      <c r="E63" s="58"/>
      <c r="F63" s="19"/>
    </row>
    <row r="64" spans="1:20" x14ac:dyDescent="0.35">
      <c r="A64" s="54"/>
      <c r="B64" s="106"/>
      <c r="C64" s="56"/>
      <c r="E64" s="56"/>
      <c r="F64" s="56"/>
    </row>
    <row r="65" spans="1:6" x14ac:dyDescent="0.35">
      <c r="A65" s="57"/>
      <c r="B65" s="56"/>
      <c r="C65" s="56"/>
      <c r="E65" s="56"/>
      <c r="F65" s="56"/>
    </row>
    <row r="66" spans="1:6" x14ac:dyDescent="0.35">
      <c r="A66" s="57"/>
      <c r="B66" s="56"/>
      <c r="C66" s="56"/>
      <c r="E66" s="56"/>
      <c r="F66" s="56"/>
    </row>
    <row r="67" spans="1:6" x14ac:dyDescent="0.35">
      <c r="A67" s="57"/>
      <c r="B67" s="56"/>
      <c r="C67" s="56"/>
      <c r="E67" s="56"/>
      <c r="F67" s="56"/>
    </row>
    <row r="69" spans="1:6" x14ac:dyDescent="0.35">
      <c r="A69" s="54"/>
      <c r="B69" s="19"/>
      <c r="C69" s="58"/>
      <c r="D69" s="19"/>
      <c r="E69" s="58"/>
      <c r="F69" s="19"/>
    </row>
    <row r="70" spans="1:6" x14ac:dyDescent="0.35">
      <c r="A70" s="54"/>
      <c r="B70" s="56"/>
      <c r="C70" s="56"/>
      <c r="E70" s="56"/>
      <c r="F70" s="56"/>
    </row>
    <row r="71" spans="1:6" x14ac:dyDescent="0.35">
      <c r="A71" s="57"/>
      <c r="B71" s="56"/>
      <c r="C71" s="56"/>
      <c r="E71" s="56"/>
      <c r="F71" s="56"/>
    </row>
    <row r="72" spans="1:6" x14ac:dyDescent="0.35">
      <c r="A72" s="57"/>
      <c r="B72" s="56"/>
      <c r="C72" s="56"/>
      <c r="E72" s="56"/>
      <c r="F72" s="56"/>
    </row>
    <row r="73" spans="1:6" x14ac:dyDescent="0.35">
      <c r="A73" s="57"/>
      <c r="B73" s="56"/>
      <c r="C73" s="56"/>
      <c r="E73" s="56"/>
      <c r="F73" s="56"/>
    </row>
    <row r="75" spans="1:6" x14ac:dyDescent="0.35">
      <c r="A75" s="107"/>
    </row>
    <row r="76" spans="1:6" x14ac:dyDescent="0.35">
      <c r="A76" s="54"/>
      <c r="B76" s="19"/>
      <c r="C76" s="58"/>
      <c r="D76" s="19"/>
      <c r="E76" s="58"/>
      <c r="F76" s="19"/>
    </row>
    <row r="77" spans="1:6" x14ac:dyDescent="0.35">
      <c r="B77" s="56"/>
      <c r="C77" s="56"/>
      <c r="E77" s="56"/>
      <c r="F77" s="56"/>
    </row>
    <row r="79" spans="1:6" x14ac:dyDescent="0.35">
      <c r="A79" s="107"/>
    </row>
    <row r="80" spans="1:6" x14ac:dyDescent="0.35">
      <c r="A80" s="54"/>
      <c r="B80" s="19"/>
      <c r="C80" s="58"/>
      <c r="D80" s="19"/>
      <c r="E80" s="58"/>
      <c r="F80" s="19"/>
    </row>
    <row r="81" spans="1:6" x14ac:dyDescent="0.35">
      <c r="B81" s="56"/>
      <c r="C81" s="56"/>
      <c r="E81" s="56"/>
      <c r="F81" s="56"/>
    </row>
    <row r="83" spans="1:6" x14ac:dyDescent="0.35">
      <c r="A83" s="107"/>
    </row>
    <row r="84" spans="1:6" x14ac:dyDescent="0.35">
      <c r="A84" s="54"/>
      <c r="B84" s="19"/>
      <c r="C84" s="58"/>
      <c r="D84" s="19"/>
      <c r="E84" s="58"/>
      <c r="F84" s="19"/>
    </row>
    <row r="85" spans="1:6" x14ac:dyDescent="0.35">
      <c r="B85" s="56"/>
      <c r="C85" s="56"/>
      <c r="E85" s="56"/>
      <c r="F85" s="56"/>
    </row>
    <row r="87" spans="1:6" x14ac:dyDescent="0.35">
      <c r="A87" s="107"/>
    </row>
    <row r="88" spans="1:6" x14ac:dyDescent="0.35">
      <c r="A88" s="54"/>
      <c r="B88" s="19"/>
      <c r="C88" s="58"/>
      <c r="D88" s="19"/>
      <c r="E88" s="58"/>
      <c r="F88" s="19"/>
    </row>
    <row r="89" spans="1:6" x14ac:dyDescent="0.35">
      <c r="B89" s="56"/>
      <c r="C89" s="56"/>
      <c r="E89" s="56"/>
      <c r="F89" s="56"/>
    </row>
    <row r="91" spans="1:6" x14ac:dyDescent="0.35">
      <c r="A91" s="107"/>
    </row>
    <row r="92" spans="1:6" x14ac:dyDescent="0.35">
      <c r="A92" s="54"/>
      <c r="B92" s="19"/>
      <c r="C92" s="58"/>
      <c r="D92" s="19"/>
      <c r="E92" s="58"/>
      <c r="F92" s="19"/>
    </row>
    <row r="93" spans="1:6" x14ac:dyDescent="0.35">
      <c r="B93" s="56"/>
      <c r="C93" s="56"/>
      <c r="E93" s="56"/>
      <c r="F93" s="56"/>
    </row>
    <row r="95" spans="1:6" x14ac:dyDescent="0.35">
      <c r="A95" s="107"/>
    </row>
    <row r="96" spans="1:6" x14ac:dyDescent="0.35">
      <c r="A96" s="54"/>
      <c r="B96" s="19"/>
      <c r="C96" s="58"/>
      <c r="D96" s="19"/>
      <c r="E96" s="58"/>
      <c r="F96" s="19"/>
    </row>
    <row r="97" spans="1:6" x14ac:dyDescent="0.35">
      <c r="B97" s="56"/>
      <c r="C97" s="56"/>
      <c r="E97" s="56"/>
      <c r="F97" s="56"/>
    </row>
    <row r="99" spans="1:6" x14ac:dyDescent="0.35">
      <c r="A99" s="107"/>
    </row>
    <row r="100" spans="1:6" x14ac:dyDescent="0.35">
      <c r="A100" s="54"/>
      <c r="B100" s="19"/>
      <c r="C100" s="58"/>
      <c r="D100" s="19"/>
      <c r="E100" s="58"/>
      <c r="F100" s="19"/>
    </row>
    <row r="101" spans="1:6" x14ac:dyDescent="0.35">
      <c r="B101" s="56"/>
      <c r="C101" s="56"/>
      <c r="E101" s="56"/>
      <c r="F101" s="56"/>
    </row>
    <row r="103" spans="1:6" x14ac:dyDescent="0.35">
      <c r="A103" s="107"/>
    </row>
    <row r="104" spans="1:6" x14ac:dyDescent="0.35">
      <c r="A104" s="54"/>
      <c r="B104" s="19"/>
      <c r="C104" s="58"/>
      <c r="D104" s="19"/>
      <c r="E104" s="58"/>
      <c r="F104" s="19"/>
    </row>
    <row r="105" spans="1:6" x14ac:dyDescent="0.35">
      <c r="B105" s="56"/>
      <c r="C105" s="56"/>
      <c r="E105" s="56"/>
      <c r="F105" s="56"/>
    </row>
  </sheetData>
  <mergeCells count="14">
    <mergeCell ref="K26:K27"/>
    <mergeCell ref="L26:L27"/>
    <mergeCell ref="A1:AE1"/>
    <mergeCell ref="B22:F22"/>
    <mergeCell ref="K24:K25"/>
    <mergeCell ref="L24:L25"/>
    <mergeCell ref="D2:I2"/>
    <mergeCell ref="N2:O2"/>
    <mergeCell ref="P2:R2"/>
    <mergeCell ref="S2:U2"/>
    <mergeCell ref="X14:AC14"/>
    <mergeCell ref="C15:E15"/>
    <mergeCell ref="F15:H15"/>
    <mergeCell ref="I15:J15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89315-6E48-4998-9EC9-A491D9D3ABBD}">
  <dimension ref="A1:AE41"/>
  <sheetViews>
    <sheetView zoomScaleNormal="100" workbookViewId="0">
      <selection activeCell="A27" sqref="A27"/>
    </sheetView>
  </sheetViews>
  <sheetFormatPr defaultRowHeight="14.5" x14ac:dyDescent="0.35"/>
  <cols>
    <col min="1" max="1" width="15.1796875" customWidth="1"/>
    <col min="2" max="2" width="14.54296875" customWidth="1"/>
    <col min="3" max="3" width="12.54296875" bestFit="1" customWidth="1"/>
    <col min="4" max="4" width="11.54296875" bestFit="1" customWidth="1"/>
    <col min="6" max="6" width="15.453125" customWidth="1"/>
    <col min="10" max="10" width="14.54296875" customWidth="1"/>
    <col min="11" max="11" width="8.54296875" customWidth="1"/>
    <col min="12" max="12" width="8.81640625" customWidth="1"/>
  </cols>
  <sheetData>
    <row r="1" spans="1:31" x14ac:dyDescent="0.35">
      <c r="A1" s="130" t="s">
        <v>58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</row>
    <row r="2" spans="1:31" ht="15" thickBot="1" x14ac:dyDescent="0.4">
      <c r="A2" t="s">
        <v>12</v>
      </c>
      <c r="D2" s="114" t="s">
        <v>3</v>
      </c>
      <c r="E2" s="114"/>
      <c r="F2" s="114"/>
      <c r="G2" s="114"/>
      <c r="H2" s="114"/>
      <c r="I2" s="114"/>
      <c r="N2" s="119" t="s">
        <v>2</v>
      </c>
      <c r="O2" s="120"/>
      <c r="P2" s="119"/>
      <c r="Q2" s="131"/>
      <c r="R2" s="120"/>
      <c r="S2" s="119"/>
      <c r="T2" s="131"/>
      <c r="U2" s="131"/>
      <c r="V2" s="1"/>
      <c r="W2" s="2"/>
      <c r="X2" s="2"/>
      <c r="Y2" s="2"/>
      <c r="Z2" s="2"/>
    </row>
    <row r="3" spans="1:31" ht="44" thickBot="1" x14ac:dyDescent="0.4">
      <c r="A3" s="59" t="s">
        <v>13</v>
      </c>
      <c r="B3" s="24" t="s">
        <v>14</v>
      </c>
      <c r="C3" s="24" t="s">
        <v>15</v>
      </c>
      <c r="D3" s="24" t="s">
        <v>16</v>
      </c>
      <c r="E3" s="24" t="s">
        <v>17</v>
      </c>
      <c r="F3" s="25" t="s">
        <v>18</v>
      </c>
      <c r="G3" s="24" t="s">
        <v>19</v>
      </c>
      <c r="H3" s="60" t="s">
        <v>20</v>
      </c>
      <c r="I3" s="5"/>
      <c r="J3" s="6"/>
      <c r="N3" s="2"/>
      <c r="O3" s="7">
        <v>1</v>
      </c>
      <c r="P3" s="7">
        <v>2</v>
      </c>
      <c r="Q3" s="7">
        <v>3</v>
      </c>
      <c r="R3" s="7">
        <v>4</v>
      </c>
      <c r="S3" s="7">
        <v>5</v>
      </c>
      <c r="T3" s="7">
        <v>6</v>
      </c>
      <c r="U3" s="7">
        <v>7</v>
      </c>
      <c r="V3" s="7">
        <v>8</v>
      </c>
      <c r="W3" s="7">
        <v>9</v>
      </c>
      <c r="X3" s="7">
        <v>10</v>
      </c>
      <c r="Y3" s="7">
        <v>11</v>
      </c>
      <c r="Z3" s="7">
        <v>12</v>
      </c>
    </row>
    <row r="4" spans="1:31" x14ac:dyDescent="0.35">
      <c r="A4" s="8">
        <v>0</v>
      </c>
      <c r="B4" s="83">
        <v>7.8E-2</v>
      </c>
      <c r="C4" s="83">
        <v>7.8E-2</v>
      </c>
      <c r="D4" s="83">
        <v>7.9000000000000001E-2</v>
      </c>
      <c r="E4" s="9">
        <f>AVERAGE(B4:D4)</f>
        <v>7.8333333333333324E-2</v>
      </c>
      <c r="F4" s="9">
        <f>E4-$E$4</f>
        <v>0</v>
      </c>
      <c r="G4" s="9">
        <f>_xlfn.STDEV.S(B4:D4)</f>
        <v>5.7735026918962634E-4</v>
      </c>
      <c r="H4" s="10">
        <f>SQRT(G4)</f>
        <v>2.4028114141347555E-2</v>
      </c>
      <c r="I4" s="11"/>
      <c r="N4" s="12" t="s">
        <v>4</v>
      </c>
      <c r="O4" s="87">
        <v>7.8E-2</v>
      </c>
      <c r="P4" s="87">
        <v>7.8E-2</v>
      </c>
      <c r="Q4" s="87">
        <v>7.9000000000000001E-2</v>
      </c>
      <c r="R4" s="97">
        <v>0.24399999999999999</v>
      </c>
      <c r="S4" s="97">
        <v>0.249</v>
      </c>
      <c r="T4" s="97">
        <v>0.248</v>
      </c>
      <c r="U4" s="97">
        <v>0.27400000000000002</v>
      </c>
      <c r="V4" s="97">
        <v>0.27</v>
      </c>
      <c r="W4" s="97">
        <v>0.27200000000000002</v>
      </c>
      <c r="X4" s="2"/>
      <c r="Y4" s="2"/>
      <c r="Z4" s="2"/>
    </row>
    <row r="5" spans="1:31" x14ac:dyDescent="0.35">
      <c r="A5" s="13">
        <v>300</v>
      </c>
      <c r="B5" s="84">
        <v>0.122</v>
      </c>
      <c r="C5" s="84">
        <v>0.121</v>
      </c>
      <c r="D5" s="84">
        <v>0.121</v>
      </c>
      <c r="E5" s="14">
        <f t="shared" ref="E5:E10" si="0">AVERAGE(B5:D5)</f>
        <v>0.12133333333333333</v>
      </c>
      <c r="F5" s="14">
        <f t="shared" ref="F5:F11" si="1">E5-$E$4</f>
        <v>4.300000000000001E-2</v>
      </c>
      <c r="G5" s="14">
        <f t="shared" ref="G5:G11" si="2">_xlfn.STDEV.S(B5:D5)</f>
        <v>5.7735026918962634E-4</v>
      </c>
      <c r="H5" s="15">
        <f t="shared" ref="H5:H11" si="3">SQRT(G5)</f>
        <v>2.4028114141347555E-2</v>
      </c>
      <c r="I5" s="11"/>
      <c r="J5" s="11"/>
      <c r="N5" s="12" t="s">
        <v>5</v>
      </c>
      <c r="O5" s="89">
        <v>0.122</v>
      </c>
      <c r="P5" s="89">
        <v>0.121</v>
      </c>
      <c r="Q5" s="89">
        <v>0.121</v>
      </c>
      <c r="R5" s="2">
        <v>0.29499999999999998</v>
      </c>
      <c r="S5" s="2">
        <v>0.29299999999999998</v>
      </c>
      <c r="T5" s="2">
        <v>0.29099999999999998</v>
      </c>
      <c r="U5" s="2">
        <v>0.29699999999999999</v>
      </c>
      <c r="V5" s="2">
        <v>0.29499999999999998</v>
      </c>
      <c r="W5" s="2">
        <v>0.28999999999999998</v>
      </c>
      <c r="X5" s="2"/>
      <c r="Y5" s="2"/>
      <c r="Z5" s="2"/>
    </row>
    <row r="6" spans="1:31" x14ac:dyDescent="0.35">
      <c r="A6" s="13">
        <v>600</v>
      </c>
      <c r="B6" s="84">
        <v>0.16900000000000001</v>
      </c>
      <c r="C6" s="84">
        <v>0.16900000000000001</v>
      </c>
      <c r="D6" s="84">
        <v>0.16600000000000001</v>
      </c>
      <c r="E6" s="14">
        <f t="shared" si="0"/>
        <v>0.16800000000000001</v>
      </c>
      <c r="F6" s="14">
        <f t="shared" si="1"/>
        <v>8.9666666666666686E-2</v>
      </c>
      <c r="G6" s="14">
        <f t="shared" si="2"/>
        <v>1.7320508075688789E-3</v>
      </c>
      <c r="H6" s="15">
        <f t="shared" si="3"/>
        <v>4.1617914502878189E-2</v>
      </c>
      <c r="I6" s="11"/>
      <c r="J6" s="11"/>
      <c r="N6" s="12" t="s">
        <v>6</v>
      </c>
      <c r="O6" s="89">
        <v>0.16900000000000001</v>
      </c>
      <c r="P6" s="89">
        <v>0.16900000000000001</v>
      </c>
      <c r="Q6" s="89">
        <v>0.16600000000000001</v>
      </c>
      <c r="R6" s="90">
        <v>0.28799999999999998</v>
      </c>
      <c r="S6" s="90">
        <v>0.26600000000000001</v>
      </c>
      <c r="T6" s="90">
        <v>0.27700000000000002</v>
      </c>
      <c r="U6" s="90">
        <v>0.26200000000000001</v>
      </c>
      <c r="V6" s="90">
        <v>0.26300000000000001</v>
      </c>
      <c r="W6" s="90">
        <v>0.26</v>
      </c>
      <c r="X6" s="2"/>
      <c r="Y6" s="2"/>
      <c r="Z6" s="2"/>
    </row>
    <row r="7" spans="1:31" x14ac:dyDescent="0.35">
      <c r="A7" s="13">
        <v>1200</v>
      </c>
      <c r="B7" s="84">
        <v>0.28899999999999998</v>
      </c>
      <c r="C7" s="84">
        <v>0.29199999999999998</v>
      </c>
      <c r="D7" s="84">
        <v>0.29199999999999998</v>
      </c>
      <c r="E7" s="14">
        <f t="shared" si="0"/>
        <v>0.29099999999999998</v>
      </c>
      <c r="F7" s="14">
        <f t="shared" si="1"/>
        <v>0.21266666666666667</v>
      </c>
      <c r="G7" s="14">
        <f t="shared" si="2"/>
        <v>1.7320508075688791E-3</v>
      </c>
      <c r="H7" s="15">
        <f t="shared" si="3"/>
        <v>4.1617914502878196E-2</v>
      </c>
      <c r="I7" s="11"/>
      <c r="J7" s="11"/>
      <c r="N7" s="12" t="s">
        <v>7</v>
      </c>
      <c r="O7" s="89">
        <v>0.28899999999999998</v>
      </c>
      <c r="P7" s="89">
        <v>0.29199999999999998</v>
      </c>
      <c r="Q7" s="89">
        <v>0.29199999999999998</v>
      </c>
      <c r="R7" s="2">
        <v>0.317</v>
      </c>
      <c r="S7" s="2">
        <v>0.32400000000000001</v>
      </c>
      <c r="T7" s="2">
        <v>0.32300000000000001</v>
      </c>
      <c r="U7" s="2">
        <v>0.32900000000000001</v>
      </c>
      <c r="V7" s="2">
        <v>0.318</v>
      </c>
      <c r="W7" s="2">
        <v>0.316</v>
      </c>
      <c r="X7" s="2"/>
      <c r="Y7" s="2"/>
      <c r="Z7" s="2"/>
    </row>
    <row r="8" spans="1:31" x14ac:dyDescent="0.35">
      <c r="A8" s="13">
        <v>2000</v>
      </c>
      <c r="B8" s="84">
        <v>0.44700000000000001</v>
      </c>
      <c r="C8" s="84">
        <v>0.44900000000000001</v>
      </c>
      <c r="D8" s="84">
        <v>0.441</v>
      </c>
      <c r="E8" s="14">
        <f t="shared" si="0"/>
        <v>0.44566666666666666</v>
      </c>
      <c r="F8" s="14">
        <f t="shared" si="1"/>
        <v>0.36733333333333335</v>
      </c>
      <c r="G8" s="14">
        <f t="shared" si="2"/>
        <v>4.1633319989322687E-3</v>
      </c>
      <c r="H8" s="15">
        <f t="shared" si="3"/>
        <v>6.4523887041407144E-2</v>
      </c>
      <c r="I8" s="11"/>
      <c r="J8" s="11"/>
      <c r="N8" s="12" t="s">
        <v>8</v>
      </c>
      <c r="O8" s="89">
        <v>0.44700000000000001</v>
      </c>
      <c r="P8" s="89">
        <v>0.44900000000000001</v>
      </c>
      <c r="Q8" s="89">
        <v>0.441</v>
      </c>
      <c r="R8" s="91">
        <v>0.11600000000000001</v>
      </c>
      <c r="S8" s="91">
        <v>0.11600000000000001</v>
      </c>
      <c r="T8" s="91">
        <v>0.11899999999999999</v>
      </c>
      <c r="U8" s="2"/>
      <c r="V8" s="2"/>
      <c r="W8" s="2"/>
      <c r="X8" s="2"/>
      <c r="Y8" s="2"/>
      <c r="Z8" s="2"/>
    </row>
    <row r="9" spans="1:31" x14ac:dyDescent="0.35">
      <c r="A9" s="13">
        <v>2500</v>
      </c>
      <c r="B9" s="84">
        <v>0.55300000000000005</v>
      </c>
      <c r="C9" s="84">
        <v>0.55000000000000004</v>
      </c>
      <c r="D9" s="84">
        <v>0.54900000000000004</v>
      </c>
      <c r="E9" s="14">
        <f t="shared" si="0"/>
        <v>0.55066666666666675</v>
      </c>
      <c r="F9" s="14">
        <f t="shared" si="1"/>
        <v>0.47233333333333344</v>
      </c>
      <c r="G9" s="14">
        <f t="shared" si="2"/>
        <v>2.0816659994661343E-3</v>
      </c>
      <c r="H9" s="15">
        <f t="shared" si="3"/>
        <v>4.562527807549379E-2</v>
      </c>
      <c r="I9" s="11"/>
      <c r="J9" s="11"/>
      <c r="N9" s="12" t="s">
        <v>9</v>
      </c>
      <c r="O9" s="89">
        <v>0.55300000000000005</v>
      </c>
      <c r="P9" s="89">
        <v>0.55000000000000004</v>
      </c>
      <c r="Q9" s="89">
        <v>0.54900000000000004</v>
      </c>
      <c r="R9" s="2"/>
      <c r="S9" s="2"/>
      <c r="T9" s="2"/>
      <c r="U9" s="2"/>
      <c r="V9" s="2"/>
      <c r="W9" s="2"/>
      <c r="X9" s="2"/>
      <c r="Y9" s="2"/>
      <c r="Z9" s="2"/>
    </row>
    <row r="10" spans="1:31" x14ac:dyDescent="0.35">
      <c r="A10" s="13">
        <v>3200</v>
      </c>
      <c r="B10" s="84">
        <v>0.68200000000000005</v>
      </c>
      <c r="C10" s="84">
        <v>0.68600000000000005</v>
      </c>
      <c r="D10" s="84">
        <v>0.72099999999999997</v>
      </c>
      <c r="E10" s="14">
        <f t="shared" si="0"/>
        <v>0.69633333333333336</v>
      </c>
      <c r="F10" s="14">
        <f t="shared" si="1"/>
        <v>0.61799999999999999</v>
      </c>
      <c r="G10" s="14">
        <f t="shared" si="2"/>
        <v>2.1455380055672081E-2</v>
      </c>
      <c r="H10" s="15">
        <f t="shared" si="3"/>
        <v>0.14647655121442504</v>
      </c>
      <c r="I10" s="11"/>
      <c r="J10" s="11"/>
      <c r="N10" s="12" t="s">
        <v>10</v>
      </c>
      <c r="O10" s="89">
        <v>0.68200000000000005</v>
      </c>
      <c r="P10" s="89">
        <v>0.68600000000000005</v>
      </c>
      <c r="Q10" s="89">
        <v>0.72099999999999997</v>
      </c>
      <c r="R10" s="2"/>
      <c r="S10" s="2"/>
      <c r="T10" s="2"/>
      <c r="U10" s="2"/>
      <c r="V10" s="2"/>
      <c r="W10" s="2"/>
      <c r="X10" s="2"/>
      <c r="Y10" s="2"/>
      <c r="Z10" s="2"/>
    </row>
    <row r="11" spans="1:31" ht="15" thickBot="1" x14ac:dyDescent="0.4">
      <c r="A11" s="16">
        <v>4000</v>
      </c>
      <c r="B11" s="84">
        <v>0.94899999999999995</v>
      </c>
      <c r="C11" s="84">
        <v>0.93200000000000005</v>
      </c>
      <c r="D11" s="84">
        <v>0.95699999999999996</v>
      </c>
      <c r="E11" s="17">
        <f>AVERAGE(B11:D11)</f>
        <v>0.94600000000000006</v>
      </c>
      <c r="F11" s="17">
        <f t="shared" si="1"/>
        <v>0.8676666666666667</v>
      </c>
      <c r="G11" s="17">
        <f t="shared" si="2"/>
        <v>1.2767145334803654E-2</v>
      </c>
      <c r="H11" s="18">
        <f t="shared" si="3"/>
        <v>0.11299179321881592</v>
      </c>
      <c r="I11" s="11"/>
      <c r="J11" s="11"/>
      <c r="N11" s="12" t="s">
        <v>11</v>
      </c>
      <c r="O11" s="89">
        <v>0.94899999999999995</v>
      </c>
      <c r="P11" s="89">
        <v>0.93200000000000005</v>
      </c>
      <c r="Q11" s="89">
        <v>0.95699999999999996</v>
      </c>
      <c r="R11" s="2"/>
      <c r="S11" s="2"/>
      <c r="T11" s="2"/>
      <c r="U11" s="2"/>
      <c r="V11" s="2"/>
      <c r="W11" s="2"/>
      <c r="X11" s="2"/>
      <c r="Y11" s="2"/>
      <c r="Z11" s="2"/>
    </row>
    <row r="13" spans="1:31" x14ac:dyDescent="0.35">
      <c r="S13" s="19"/>
    </row>
    <row r="14" spans="1:31" ht="15" thickBot="1" x14ac:dyDescent="0.4">
      <c r="X14" s="114"/>
      <c r="Y14" s="114"/>
      <c r="Z14" s="114"/>
      <c r="AA14" s="114"/>
      <c r="AB14" s="114"/>
      <c r="AC14" s="114"/>
    </row>
    <row r="15" spans="1:31" ht="15" thickBot="1" x14ac:dyDescent="0.4">
      <c r="A15" s="20" t="s">
        <v>22</v>
      </c>
      <c r="B15" s="21"/>
      <c r="C15" s="121" t="s">
        <v>23</v>
      </c>
      <c r="D15" s="121"/>
      <c r="E15" s="121"/>
      <c r="F15" s="121" t="s">
        <v>24</v>
      </c>
      <c r="G15" s="121"/>
      <c r="H15" s="121"/>
      <c r="I15" s="122" t="s">
        <v>25</v>
      </c>
      <c r="J15" s="123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31" ht="29.5" thickBot="1" x14ac:dyDescent="0.4">
      <c r="A16" s="70" t="s">
        <v>26</v>
      </c>
      <c r="B16" s="71" t="s">
        <v>55</v>
      </c>
      <c r="C16" s="24" t="s">
        <v>14</v>
      </c>
      <c r="D16" s="24" t="s">
        <v>15</v>
      </c>
      <c r="E16" s="24" t="s">
        <v>28</v>
      </c>
      <c r="F16" s="24" t="s">
        <v>14</v>
      </c>
      <c r="G16" s="24" t="s">
        <v>15</v>
      </c>
      <c r="H16" s="24" t="s">
        <v>28</v>
      </c>
      <c r="I16" s="4" t="s">
        <v>29</v>
      </c>
      <c r="J16" s="72" t="s">
        <v>30</v>
      </c>
      <c r="K16" s="26" t="s">
        <v>56</v>
      </c>
      <c r="L16" s="27"/>
      <c r="P16" s="5"/>
      <c r="S16" s="19"/>
    </row>
    <row r="17" spans="1:19" x14ac:dyDescent="0.35">
      <c r="A17" s="8" t="s">
        <v>61</v>
      </c>
      <c r="B17" s="28">
        <v>4</v>
      </c>
      <c r="C17" s="97">
        <v>0.24399999999999999</v>
      </c>
      <c r="D17" s="97">
        <v>0.249</v>
      </c>
      <c r="E17" s="97">
        <v>0.248</v>
      </c>
      <c r="F17" s="91">
        <v>0.11600000000000001</v>
      </c>
      <c r="G17" s="91">
        <v>0.11600000000000001</v>
      </c>
      <c r="H17" s="91">
        <v>0.11899999999999999</v>
      </c>
      <c r="I17" s="29">
        <f>AVERAGE(C17:E17)</f>
        <v>0.247</v>
      </c>
      <c r="J17" s="10">
        <f>AVERAGE(C17:E17)-AVERAGE(F17:H17)</f>
        <v>0.13</v>
      </c>
      <c r="K17" s="11"/>
      <c r="S17" s="19"/>
    </row>
    <row r="18" spans="1:19" ht="15" thickBot="1" x14ac:dyDescent="0.4">
      <c r="A18" s="16" t="s">
        <v>62</v>
      </c>
      <c r="B18" s="31">
        <v>4</v>
      </c>
      <c r="C18" s="97">
        <v>0.27400000000000002</v>
      </c>
      <c r="D18" s="97">
        <v>0.27</v>
      </c>
      <c r="E18" s="97">
        <v>0.27200000000000002</v>
      </c>
      <c r="F18" s="91">
        <v>0.11600000000000001</v>
      </c>
      <c r="G18" s="91">
        <v>0.11600000000000001</v>
      </c>
      <c r="H18" s="91">
        <v>0.11899999999999999</v>
      </c>
      <c r="I18" s="32">
        <f>AVERAGE(C18:E18)</f>
        <v>0.27200000000000002</v>
      </c>
      <c r="J18" s="18">
        <f>AVERAGE(C18:E18)-AVERAGE(F18:H18)</f>
        <v>0.15500000000000003</v>
      </c>
      <c r="S18" s="19"/>
    </row>
    <row r="19" spans="1:19" x14ac:dyDescent="0.35">
      <c r="A19" s="8" t="s">
        <v>65</v>
      </c>
      <c r="B19" s="28">
        <v>4</v>
      </c>
      <c r="C19" s="90">
        <v>0.28799999999999998</v>
      </c>
      <c r="D19" s="90">
        <v>0.26600000000000001</v>
      </c>
      <c r="E19" s="90">
        <v>0.27700000000000002</v>
      </c>
      <c r="F19" s="91">
        <v>0.11600000000000001</v>
      </c>
      <c r="G19" s="91">
        <v>0.11600000000000001</v>
      </c>
      <c r="H19" s="91">
        <v>0.11899999999999999</v>
      </c>
      <c r="I19" s="29">
        <f t="shared" ref="I19:I20" si="4">AVERAGE(C19:E19)</f>
        <v>0.27700000000000002</v>
      </c>
      <c r="J19" s="10">
        <f t="shared" ref="J19:J20" si="5">AVERAGE(C19:E19)-AVERAGE(F19:H19)</f>
        <v>0.16000000000000003</v>
      </c>
      <c r="K19" s="11"/>
      <c r="S19" s="19"/>
    </row>
    <row r="20" spans="1:19" ht="15" thickBot="1" x14ac:dyDescent="0.4">
      <c r="A20" s="16" t="s">
        <v>66</v>
      </c>
      <c r="B20" s="31">
        <v>4</v>
      </c>
      <c r="C20" s="90">
        <v>0.26200000000000001</v>
      </c>
      <c r="D20" s="90">
        <v>0.26300000000000001</v>
      </c>
      <c r="E20" s="90">
        <v>0.26</v>
      </c>
      <c r="F20" s="91">
        <v>0.11600000000000001</v>
      </c>
      <c r="G20" s="91">
        <v>0.11600000000000001</v>
      </c>
      <c r="H20" s="91">
        <v>0.11899999999999999</v>
      </c>
      <c r="I20" s="32">
        <f t="shared" si="4"/>
        <v>0.26166666666666666</v>
      </c>
      <c r="J20" s="18">
        <f t="shared" si="5"/>
        <v>0.14466666666666667</v>
      </c>
      <c r="S20" s="19"/>
    </row>
    <row r="21" spans="1:19" x14ac:dyDescent="0.35">
      <c r="S21" s="19"/>
    </row>
    <row r="22" spans="1:19" ht="15" thickBot="1" x14ac:dyDescent="0.4">
      <c r="B22" s="114" t="s">
        <v>39</v>
      </c>
      <c r="C22" s="114"/>
      <c r="D22" s="114"/>
      <c r="E22" s="114"/>
      <c r="F22" s="114"/>
      <c r="H22" s="33"/>
      <c r="I22" s="33"/>
      <c r="J22" s="33"/>
      <c r="N22" s="19"/>
    </row>
    <row r="23" spans="1:19" ht="87.5" thickBot="1" x14ac:dyDescent="0.4">
      <c r="A23" s="22" t="s">
        <v>26</v>
      </c>
      <c r="B23" s="25" t="s">
        <v>40</v>
      </c>
      <c r="C23" s="23" t="s">
        <v>41</v>
      </c>
      <c r="D23" s="24" t="s">
        <v>42</v>
      </c>
      <c r="E23" s="24" t="s">
        <v>43</v>
      </c>
      <c r="F23" s="34" t="s">
        <v>44</v>
      </c>
      <c r="G23" s="35" t="s">
        <v>45</v>
      </c>
      <c r="H23" s="36" t="s">
        <v>46</v>
      </c>
      <c r="I23" s="37" t="s">
        <v>47</v>
      </c>
      <c r="J23" s="34" t="s">
        <v>48</v>
      </c>
      <c r="K23" s="38" t="s">
        <v>49</v>
      </c>
      <c r="L23" s="38" t="s">
        <v>50</v>
      </c>
    </row>
    <row r="24" spans="1:19" x14ac:dyDescent="0.35">
      <c r="A24" s="8" t="s">
        <v>61</v>
      </c>
      <c r="B24" s="39">
        <f>(J17-$N$26)/$N$25</f>
        <v>777.76815473847216</v>
      </c>
      <c r="C24" s="28">
        <v>60</v>
      </c>
      <c r="D24" s="40">
        <f>(B24*B17)/2</f>
        <v>1555.5363094769443</v>
      </c>
      <c r="E24" s="41">
        <f t="shared" ref="E24:E27" si="6">D24/1000</f>
        <v>1.5555363094769443</v>
      </c>
      <c r="F24" s="41">
        <f t="shared" ref="F24:F27" si="7">(E24/1)/(C24/30)</f>
        <v>0.77776815473847216</v>
      </c>
      <c r="G24" s="28">
        <v>0.6</v>
      </c>
      <c r="H24" s="28">
        <v>1</v>
      </c>
      <c r="I24" s="41">
        <f t="shared" ref="I24:I27" si="8">F24/1</f>
        <v>0.77776815473847216</v>
      </c>
      <c r="J24" s="42">
        <f t="shared" ref="J24:J27" si="9">I24/(G24*H24)</f>
        <v>1.2962802578974537</v>
      </c>
      <c r="K24" s="124">
        <f>AVERAGE(J24:J25)</f>
        <v>1.4008214576280085</v>
      </c>
      <c r="L24" s="124">
        <f>AVERAGE(I24:I25)</f>
        <v>0.8404928745768051</v>
      </c>
      <c r="N24" s="19" t="s">
        <v>51</v>
      </c>
      <c r="Q24" s="19"/>
    </row>
    <row r="25" spans="1:19" ht="15" thickBot="1" x14ac:dyDescent="0.4">
      <c r="A25" s="16" t="s">
        <v>62</v>
      </c>
      <c r="B25" s="47">
        <f>(J18-$N$26)/$N$25</f>
        <v>903.21759441513802</v>
      </c>
      <c r="C25" s="31">
        <v>60</v>
      </c>
      <c r="D25" s="48">
        <f>(B25*B18)/2</f>
        <v>1806.435188830276</v>
      </c>
      <c r="E25" s="49">
        <f t="shared" si="6"/>
        <v>1.8064351888302761</v>
      </c>
      <c r="F25" s="49">
        <f t="shared" si="7"/>
        <v>0.90321759441513805</v>
      </c>
      <c r="G25" s="31">
        <v>0.6</v>
      </c>
      <c r="H25" s="31">
        <v>1</v>
      </c>
      <c r="I25" s="49">
        <f t="shared" si="8"/>
        <v>0.90321759441513805</v>
      </c>
      <c r="J25" s="50">
        <f t="shared" si="9"/>
        <v>1.5053626573585634</v>
      </c>
      <c r="K25" s="125"/>
      <c r="L25" s="125"/>
      <c r="M25" t="s">
        <v>52</v>
      </c>
      <c r="N25" s="86">
        <f>SLOPE(F5:F10,A5:A10)</f>
        <v>1.9928347280334739E-4</v>
      </c>
    </row>
    <row r="26" spans="1:19" x14ac:dyDescent="0.35">
      <c r="A26" s="8" t="s">
        <v>65</v>
      </c>
      <c r="B26" s="39">
        <f>(J19-$N$26)/$N$25</f>
        <v>928.30748235047122</v>
      </c>
      <c r="C26" s="68">
        <v>60</v>
      </c>
      <c r="D26" s="40">
        <f>(B26*B19)/2</f>
        <v>1856.6149647009424</v>
      </c>
      <c r="E26" s="41">
        <f t="shared" si="6"/>
        <v>1.8566149647009424</v>
      </c>
      <c r="F26" s="41">
        <f t="shared" si="7"/>
        <v>0.92830748235047122</v>
      </c>
      <c r="G26" s="28">
        <v>0.6</v>
      </c>
      <c r="H26" s="69">
        <v>1</v>
      </c>
      <c r="I26" s="41">
        <f t="shared" si="8"/>
        <v>0.92830748235047122</v>
      </c>
      <c r="J26" s="42">
        <f t="shared" si="9"/>
        <v>1.5471791372507855</v>
      </c>
      <c r="K26" s="124">
        <f>AVERAGE(J26:J27)</f>
        <v>1.4830605347493784</v>
      </c>
      <c r="L26" s="124">
        <f>AVERAGE(I26:I27)</f>
        <v>0.88983632084962694</v>
      </c>
      <c r="M26" t="s">
        <v>53</v>
      </c>
      <c r="N26">
        <f>INTERCEPT(F5:F10,A5:A10)</f>
        <v>-2.4996338912133986E-2</v>
      </c>
    </row>
    <row r="27" spans="1:19" ht="15" thickBot="1" x14ac:dyDescent="0.4">
      <c r="A27" s="16" t="s">
        <v>66</v>
      </c>
      <c r="B27" s="47">
        <f>(J20-$N$26)/$N$25</f>
        <v>851.36515934878275</v>
      </c>
      <c r="C27" s="104">
        <v>60</v>
      </c>
      <c r="D27" s="48">
        <f>(B27*B20)/2</f>
        <v>1702.7303186975655</v>
      </c>
      <c r="E27" s="49">
        <f t="shared" si="6"/>
        <v>1.7027303186975655</v>
      </c>
      <c r="F27" s="49">
        <f t="shared" si="7"/>
        <v>0.85136515934878276</v>
      </c>
      <c r="G27" s="31">
        <v>0.6</v>
      </c>
      <c r="H27" s="53">
        <v>1</v>
      </c>
      <c r="I27" s="49">
        <f t="shared" si="8"/>
        <v>0.85136515934878276</v>
      </c>
      <c r="J27" s="50">
        <f t="shared" si="9"/>
        <v>1.4189419322479713</v>
      </c>
      <c r="K27" s="126"/>
      <c r="L27" s="126"/>
    </row>
    <row r="29" spans="1:19" x14ac:dyDescent="0.35">
      <c r="A29" s="57"/>
      <c r="C29" s="56"/>
      <c r="D29" s="11"/>
      <c r="E29" s="57"/>
      <c r="G29" s="56"/>
      <c r="H29" s="11"/>
      <c r="I29" s="57"/>
    </row>
    <row r="30" spans="1:19" x14ac:dyDescent="0.35">
      <c r="A30" s="57"/>
      <c r="D30" s="11"/>
      <c r="E30" s="57"/>
      <c r="H30" s="11"/>
      <c r="I30" s="57"/>
    </row>
    <row r="31" spans="1:19" x14ac:dyDescent="0.35">
      <c r="A31" s="57"/>
      <c r="C31" s="56"/>
      <c r="D31" s="11"/>
      <c r="E31" s="57"/>
      <c r="G31" s="56"/>
      <c r="H31" s="11"/>
      <c r="I31" s="57"/>
    </row>
    <row r="34" spans="1:6" x14ac:dyDescent="0.35">
      <c r="A34" s="54"/>
      <c r="B34" s="6"/>
      <c r="C34" s="6"/>
      <c r="D34" s="6"/>
      <c r="E34" s="19"/>
      <c r="F34" s="19"/>
    </row>
    <row r="35" spans="1:6" x14ac:dyDescent="0.35">
      <c r="A35" s="54"/>
      <c r="B35" s="55"/>
      <c r="C35" s="56"/>
    </row>
    <row r="36" spans="1:6" x14ac:dyDescent="0.35">
      <c r="A36" s="57"/>
      <c r="C36" s="56"/>
    </row>
    <row r="37" spans="1:6" x14ac:dyDescent="0.35">
      <c r="A37" s="57"/>
      <c r="C37" s="56"/>
    </row>
    <row r="38" spans="1:6" x14ac:dyDescent="0.35">
      <c r="A38" s="57"/>
      <c r="C38" s="56"/>
    </row>
    <row r="40" spans="1:6" x14ac:dyDescent="0.35">
      <c r="A40" s="54"/>
      <c r="B40" s="19"/>
      <c r="C40" s="58"/>
      <c r="D40" s="19"/>
      <c r="E40" s="58"/>
      <c r="F40" s="19"/>
    </row>
    <row r="41" spans="1:6" x14ac:dyDescent="0.35">
      <c r="B41" s="56"/>
      <c r="C41" s="56"/>
      <c r="E41" s="56"/>
      <c r="F41" s="56"/>
    </row>
  </sheetData>
  <mergeCells count="14">
    <mergeCell ref="K26:K27"/>
    <mergeCell ref="L26:L27"/>
    <mergeCell ref="A1:AE1"/>
    <mergeCell ref="B22:F22"/>
    <mergeCell ref="K24:K25"/>
    <mergeCell ref="L24:L25"/>
    <mergeCell ref="D2:I2"/>
    <mergeCell ref="N2:O2"/>
    <mergeCell ref="P2:R2"/>
    <mergeCell ref="S2:U2"/>
    <mergeCell ref="X14:AC14"/>
    <mergeCell ref="C15:E15"/>
    <mergeCell ref="F15:H15"/>
    <mergeCell ref="I15:J15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90047-1B7D-4528-AFFA-72039795FD6B}">
  <dimension ref="A1:AE105"/>
  <sheetViews>
    <sheetView workbookViewId="0">
      <selection activeCell="A27" sqref="A27"/>
    </sheetView>
  </sheetViews>
  <sheetFormatPr defaultRowHeight="14.5" x14ac:dyDescent="0.35"/>
  <cols>
    <col min="1" max="1" width="15.1796875" customWidth="1"/>
    <col min="2" max="2" width="14.54296875" customWidth="1"/>
    <col min="3" max="3" width="12.54296875" bestFit="1" customWidth="1"/>
    <col min="4" max="4" width="11.54296875" bestFit="1" customWidth="1"/>
    <col min="6" max="6" width="15.453125" customWidth="1"/>
    <col min="10" max="10" width="14.54296875" customWidth="1"/>
    <col min="11" max="11" width="8.54296875" customWidth="1"/>
  </cols>
  <sheetData>
    <row r="1" spans="1:31" x14ac:dyDescent="0.35">
      <c r="A1" s="132" t="s">
        <v>57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</row>
    <row r="2" spans="1:31" ht="15" thickBot="1" x14ac:dyDescent="0.4">
      <c r="A2" t="s">
        <v>12</v>
      </c>
      <c r="D2" s="114" t="s">
        <v>3</v>
      </c>
      <c r="E2" s="114"/>
      <c r="F2" s="114"/>
      <c r="G2" s="114"/>
      <c r="H2" s="114"/>
      <c r="I2" s="114"/>
      <c r="N2" s="119" t="s">
        <v>2</v>
      </c>
      <c r="O2" s="120"/>
      <c r="P2" s="119"/>
      <c r="Q2" s="131"/>
      <c r="R2" s="120"/>
      <c r="S2" s="119"/>
      <c r="T2" s="131"/>
      <c r="U2" s="131"/>
      <c r="V2" s="1"/>
      <c r="W2" s="2"/>
      <c r="X2" s="2"/>
      <c r="Y2" s="2"/>
      <c r="Z2" s="2"/>
    </row>
    <row r="3" spans="1:31" ht="44" thickBot="1" x14ac:dyDescent="0.4">
      <c r="A3" s="9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4" t="s">
        <v>18</v>
      </c>
      <c r="G3" s="3" t="s">
        <v>19</v>
      </c>
      <c r="H3" s="94" t="s">
        <v>20</v>
      </c>
      <c r="I3" s="5"/>
      <c r="J3" s="6"/>
      <c r="N3" s="2"/>
      <c r="O3" s="7">
        <v>1</v>
      </c>
      <c r="P3" s="7">
        <v>2</v>
      </c>
      <c r="Q3" s="7">
        <v>3</v>
      </c>
      <c r="R3" s="7">
        <v>4</v>
      </c>
      <c r="S3" s="7">
        <v>5</v>
      </c>
      <c r="T3" s="7">
        <v>6</v>
      </c>
      <c r="U3" s="7">
        <v>7</v>
      </c>
      <c r="V3" s="7">
        <v>8</v>
      </c>
      <c r="W3" s="7">
        <v>9</v>
      </c>
      <c r="X3" s="7">
        <v>10</v>
      </c>
      <c r="Y3" s="7">
        <v>11</v>
      </c>
      <c r="Z3" s="7">
        <v>12</v>
      </c>
    </row>
    <row r="4" spans="1:31" x14ac:dyDescent="0.35">
      <c r="A4" s="8">
        <v>0</v>
      </c>
      <c r="B4" s="83">
        <v>0.08</v>
      </c>
      <c r="C4" s="83">
        <v>0.08</v>
      </c>
      <c r="D4" s="83">
        <v>9.6000000000000002E-2</v>
      </c>
      <c r="E4" s="9">
        <f>AVERAGE(B4:D4)</f>
        <v>8.533333333333333E-2</v>
      </c>
      <c r="F4" s="9">
        <f>E4-$E$4</f>
        <v>0</v>
      </c>
      <c r="G4" s="9">
        <f>_xlfn.STDEV.S(B4:D4)</f>
        <v>9.2376043070340128E-3</v>
      </c>
      <c r="H4" s="10">
        <f>SQRT(G4)</f>
        <v>9.6112456565390178E-2</v>
      </c>
      <c r="I4" s="11"/>
      <c r="N4" s="12" t="s">
        <v>4</v>
      </c>
      <c r="O4" s="87">
        <v>7.8E-2</v>
      </c>
      <c r="P4" s="87">
        <v>7.8E-2</v>
      </c>
      <c r="Q4" s="87">
        <v>7.9000000000000001E-2</v>
      </c>
      <c r="R4" s="88">
        <v>0.24399999999999999</v>
      </c>
      <c r="S4" s="88">
        <v>0.249</v>
      </c>
      <c r="T4" s="88">
        <v>0.248</v>
      </c>
      <c r="U4" s="88">
        <v>0.27400000000000002</v>
      </c>
      <c r="V4" s="88">
        <v>0.27</v>
      </c>
      <c r="W4" s="88">
        <v>0.27200000000000002</v>
      </c>
      <c r="X4" s="2"/>
      <c r="Y4" s="2"/>
      <c r="Z4" s="2"/>
    </row>
    <row r="5" spans="1:31" x14ac:dyDescent="0.35">
      <c r="A5" s="13">
        <v>300</v>
      </c>
      <c r="B5" s="84">
        <v>0.11899999999999999</v>
      </c>
      <c r="C5" s="84">
        <v>0.11799999999999999</v>
      </c>
      <c r="D5" s="84">
        <v>0.115</v>
      </c>
      <c r="E5" s="14">
        <f t="shared" ref="E5:E10" si="0">AVERAGE(B5:D5)</f>
        <v>0.11733333333333333</v>
      </c>
      <c r="F5" s="14">
        <f t="shared" ref="F5:F11" si="1">E5-$E$4</f>
        <v>3.2000000000000001E-2</v>
      </c>
      <c r="G5" s="14">
        <f t="shared" ref="G5:G11" si="2">_xlfn.STDEV.S(B5:D5)</f>
        <v>2.081665999466127E-3</v>
      </c>
      <c r="H5" s="15">
        <f t="shared" ref="H5:H11" si="3">SQRT(G5)</f>
        <v>4.5625278075493707E-2</v>
      </c>
      <c r="I5" s="11"/>
      <c r="J5" s="11"/>
      <c r="N5" s="12" t="s">
        <v>5</v>
      </c>
      <c r="O5" s="89">
        <v>0.122</v>
      </c>
      <c r="P5" s="89">
        <v>0.121</v>
      </c>
      <c r="Q5" s="89">
        <v>0.121</v>
      </c>
      <c r="R5" s="90">
        <v>0.29499999999999998</v>
      </c>
      <c r="S5" s="90">
        <v>0.29299999999999998</v>
      </c>
      <c r="T5" s="90">
        <v>0.29099999999999998</v>
      </c>
      <c r="U5" s="90">
        <v>0.29699999999999999</v>
      </c>
      <c r="V5" s="90">
        <v>0.29499999999999998</v>
      </c>
      <c r="W5" s="90">
        <v>0.28999999999999998</v>
      </c>
      <c r="X5" s="2"/>
      <c r="Y5" s="2"/>
      <c r="Z5" s="2"/>
    </row>
    <row r="6" spans="1:31" x14ac:dyDescent="0.35">
      <c r="A6" s="13">
        <v>600</v>
      </c>
      <c r="B6" s="84">
        <v>0.161</v>
      </c>
      <c r="C6" s="84">
        <v>0.161</v>
      </c>
      <c r="D6" s="84">
        <v>0.16300000000000001</v>
      </c>
      <c r="E6" s="14">
        <f t="shared" si="0"/>
        <v>0.16166666666666665</v>
      </c>
      <c r="F6" s="14">
        <f t="shared" si="1"/>
        <v>7.6333333333333322E-2</v>
      </c>
      <c r="G6" s="14">
        <f t="shared" si="2"/>
        <v>1.1547005383792527E-3</v>
      </c>
      <c r="H6" s="15">
        <f t="shared" si="3"/>
        <v>3.3980884896942468E-2</v>
      </c>
      <c r="I6" s="11"/>
      <c r="J6" s="11"/>
      <c r="N6" s="12" t="s">
        <v>6</v>
      </c>
      <c r="O6" s="89">
        <v>0.16900000000000001</v>
      </c>
      <c r="P6" s="89">
        <v>0.16900000000000001</v>
      </c>
      <c r="Q6" s="89">
        <v>0.16600000000000001</v>
      </c>
      <c r="R6" s="2">
        <v>0.28799999999999998</v>
      </c>
      <c r="S6" s="2">
        <v>0.26600000000000001</v>
      </c>
      <c r="T6" s="2">
        <v>0.27700000000000002</v>
      </c>
      <c r="U6" s="2">
        <v>0.26200000000000001</v>
      </c>
      <c r="V6" s="2">
        <v>0.26300000000000001</v>
      </c>
      <c r="W6" s="2">
        <v>0.26</v>
      </c>
      <c r="X6" s="2"/>
      <c r="Y6" s="2"/>
      <c r="Z6" s="2"/>
    </row>
    <row r="7" spans="1:31" x14ac:dyDescent="0.35">
      <c r="A7" s="13">
        <v>1200</v>
      </c>
      <c r="B7" s="84">
        <v>0.28499999999999998</v>
      </c>
      <c r="C7" s="84">
        <v>0.28399999999999997</v>
      </c>
      <c r="D7" s="84">
        <v>0.28000000000000003</v>
      </c>
      <c r="E7" s="14">
        <f t="shared" si="0"/>
        <v>0.28299999999999997</v>
      </c>
      <c r="F7" s="14">
        <f t="shared" si="1"/>
        <v>0.19766666666666666</v>
      </c>
      <c r="G7" s="14">
        <f t="shared" si="2"/>
        <v>2.6457513110645617E-3</v>
      </c>
      <c r="H7" s="15">
        <f t="shared" si="3"/>
        <v>5.1436867236103731E-2</v>
      </c>
      <c r="I7" s="11"/>
      <c r="J7" s="11"/>
      <c r="N7" s="12" t="s">
        <v>7</v>
      </c>
      <c r="O7" s="89">
        <v>0.28899999999999998</v>
      </c>
      <c r="P7" s="89">
        <v>0.29199999999999998</v>
      </c>
      <c r="Q7" s="89">
        <v>0.29199999999999998</v>
      </c>
      <c r="R7" s="90">
        <v>0.317</v>
      </c>
      <c r="S7" s="90">
        <v>0.32400000000000001</v>
      </c>
      <c r="T7" s="90">
        <v>0.32300000000000001</v>
      </c>
      <c r="U7" s="90">
        <v>0.32900000000000001</v>
      </c>
      <c r="V7" s="90">
        <v>0.318</v>
      </c>
      <c r="W7" s="90">
        <v>0.316</v>
      </c>
      <c r="X7" s="2"/>
      <c r="Y7" s="2"/>
      <c r="Z7" s="2"/>
    </row>
    <row r="8" spans="1:31" x14ac:dyDescent="0.35">
      <c r="A8" s="13">
        <v>2000</v>
      </c>
      <c r="B8" s="84">
        <v>0.42899999999999999</v>
      </c>
      <c r="C8" s="84">
        <v>0.42</v>
      </c>
      <c r="D8" s="84">
        <v>0.42699999999999999</v>
      </c>
      <c r="E8" s="14">
        <f t="shared" si="0"/>
        <v>0.42533333333333334</v>
      </c>
      <c r="F8" s="14">
        <f t="shared" si="1"/>
        <v>0.34</v>
      </c>
      <c r="G8" s="14">
        <f t="shared" si="2"/>
        <v>4.7258156262526127E-3</v>
      </c>
      <c r="H8" s="15">
        <f t="shared" si="3"/>
        <v>6.8744567976332591E-2</v>
      </c>
      <c r="I8" s="11"/>
      <c r="J8" s="11"/>
      <c r="N8" s="12" t="s">
        <v>8</v>
      </c>
      <c r="O8" s="89">
        <v>0.44700000000000001</v>
      </c>
      <c r="P8" s="89">
        <v>0.44900000000000001</v>
      </c>
      <c r="Q8" s="89">
        <v>0.441</v>
      </c>
      <c r="R8" s="91">
        <v>0.11600000000000001</v>
      </c>
      <c r="S8" s="91">
        <v>0.11600000000000001</v>
      </c>
      <c r="T8" s="91">
        <v>0.11899999999999999</v>
      </c>
      <c r="U8" s="2"/>
      <c r="V8" s="2"/>
      <c r="W8" s="2"/>
      <c r="X8" s="2"/>
      <c r="Y8" s="2"/>
      <c r="Z8" s="2"/>
    </row>
    <row r="9" spans="1:31" x14ac:dyDescent="0.35">
      <c r="A9" s="13">
        <v>2500</v>
      </c>
      <c r="B9" s="84">
        <v>0.55300000000000005</v>
      </c>
      <c r="C9" s="84">
        <v>0.57199999999999995</v>
      </c>
      <c r="D9" s="84">
        <v>0.55300000000000005</v>
      </c>
      <c r="E9" s="14">
        <f t="shared" si="0"/>
        <v>0.55933333333333335</v>
      </c>
      <c r="F9" s="14">
        <f t="shared" si="1"/>
        <v>0.47400000000000003</v>
      </c>
      <c r="G9" s="14">
        <f t="shared" si="2"/>
        <v>1.0969655114602836E-2</v>
      </c>
      <c r="H9" s="15">
        <f t="shared" si="3"/>
        <v>0.10473612134599426</v>
      </c>
      <c r="I9" s="11"/>
      <c r="J9" s="11"/>
      <c r="N9" s="12" t="s">
        <v>9</v>
      </c>
      <c r="O9" s="89">
        <v>0.55300000000000005</v>
      </c>
      <c r="P9" s="89">
        <v>0.55000000000000004</v>
      </c>
      <c r="Q9" s="89">
        <v>0.54900000000000004</v>
      </c>
      <c r="R9" s="2"/>
      <c r="S9" s="2"/>
      <c r="T9" s="2"/>
      <c r="U9" s="2"/>
      <c r="V9" s="2"/>
      <c r="W9" s="2"/>
      <c r="X9" s="2"/>
      <c r="Y9" s="2"/>
      <c r="Z9" s="2"/>
    </row>
    <row r="10" spans="1:31" x14ac:dyDescent="0.35">
      <c r="A10" s="13">
        <v>3200</v>
      </c>
      <c r="B10" s="84">
        <v>0.69599999999999995</v>
      </c>
      <c r="C10" s="84">
        <v>0.69099999999999995</v>
      </c>
      <c r="D10" s="84">
        <v>0.72</v>
      </c>
      <c r="E10" s="14">
        <f t="shared" si="0"/>
        <v>0.70233333333333337</v>
      </c>
      <c r="F10" s="14">
        <f t="shared" si="1"/>
        <v>0.61699999999999999</v>
      </c>
      <c r="G10" s="14">
        <f t="shared" si="2"/>
        <v>1.5502687938977994E-2</v>
      </c>
      <c r="H10" s="15">
        <f t="shared" si="3"/>
        <v>0.12450979053463224</v>
      </c>
      <c r="I10" s="11"/>
      <c r="J10" s="11"/>
      <c r="N10" s="12" t="s">
        <v>10</v>
      </c>
      <c r="O10" s="89">
        <v>0.68200000000000005</v>
      </c>
      <c r="P10" s="89">
        <v>0.68600000000000005</v>
      </c>
      <c r="Q10" s="89">
        <v>0.72099999999999997</v>
      </c>
      <c r="R10" s="2"/>
      <c r="S10" s="2"/>
      <c r="T10" s="2"/>
      <c r="U10" s="2"/>
      <c r="V10" s="2"/>
      <c r="W10" s="2"/>
      <c r="X10" s="2"/>
      <c r="Y10" s="2"/>
      <c r="Z10" s="2"/>
    </row>
    <row r="11" spans="1:31" ht="15" thickBot="1" x14ac:dyDescent="0.4">
      <c r="A11" s="16">
        <v>4000</v>
      </c>
      <c r="B11" s="84">
        <v>0.9</v>
      </c>
      <c r="C11" s="84">
        <v>0.88200000000000001</v>
      </c>
      <c r="D11" s="84">
        <v>0.92300000000000004</v>
      </c>
      <c r="E11" s="17">
        <f>AVERAGE(B11:D11)</f>
        <v>0.90166666666666673</v>
      </c>
      <c r="F11" s="17">
        <f t="shared" si="1"/>
        <v>0.81633333333333336</v>
      </c>
      <c r="G11" s="17">
        <f t="shared" si="2"/>
        <v>2.0550750189064489E-2</v>
      </c>
      <c r="H11" s="18">
        <f t="shared" si="3"/>
        <v>0.14335532842927218</v>
      </c>
      <c r="I11" s="11"/>
      <c r="J11" s="11"/>
      <c r="N11" s="12" t="s">
        <v>11</v>
      </c>
      <c r="O11" s="89">
        <v>0.94899999999999995</v>
      </c>
      <c r="P11" s="89">
        <v>0.93200000000000005</v>
      </c>
      <c r="Q11" s="89">
        <v>0.95699999999999996</v>
      </c>
      <c r="R11" s="2"/>
      <c r="S11" s="2"/>
      <c r="T11" s="2"/>
      <c r="U11" s="2"/>
      <c r="V11" s="2"/>
      <c r="W11" s="2"/>
      <c r="X11" s="2"/>
      <c r="Y11" s="2"/>
      <c r="Z11" s="2"/>
    </row>
    <row r="13" spans="1:31" x14ac:dyDescent="0.35">
      <c r="S13" s="19"/>
    </row>
    <row r="14" spans="1:31" ht="15" thickBot="1" x14ac:dyDescent="0.4">
      <c r="X14" s="114"/>
      <c r="Y14" s="114"/>
      <c r="Z14" s="114"/>
      <c r="AA14" s="114"/>
      <c r="AB14" s="114"/>
      <c r="AC14" s="114"/>
    </row>
    <row r="15" spans="1:31" ht="15" thickBot="1" x14ac:dyDescent="0.4">
      <c r="A15" s="20" t="s">
        <v>22</v>
      </c>
      <c r="B15" s="21"/>
      <c r="C15" s="121" t="s">
        <v>23</v>
      </c>
      <c r="D15" s="121"/>
      <c r="E15" s="121"/>
      <c r="F15" s="121" t="s">
        <v>24</v>
      </c>
      <c r="G15" s="121"/>
      <c r="H15" s="121"/>
      <c r="I15" s="122" t="s">
        <v>25</v>
      </c>
      <c r="J15" s="123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31" ht="29.5" thickBot="1" x14ac:dyDescent="0.4">
      <c r="A16" s="22" t="s">
        <v>26</v>
      </c>
      <c r="B16" s="23" t="s">
        <v>55</v>
      </c>
      <c r="C16" s="24" t="s">
        <v>14</v>
      </c>
      <c r="D16" s="24" t="s">
        <v>15</v>
      </c>
      <c r="E16" s="24" t="s">
        <v>28</v>
      </c>
      <c r="F16" s="24" t="s">
        <v>14</v>
      </c>
      <c r="G16" s="24" t="s">
        <v>15</v>
      </c>
      <c r="H16" s="24" t="s">
        <v>28</v>
      </c>
      <c r="I16" s="25" t="s">
        <v>29</v>
      </c>
      <c r="J16" s="85" t="s">
        <v>30</v>
      </c>
      <c r="K16" s="26" t="s">
        <v>56</v>
      </c>
      <c r="L16" s="27"/>
      <c r="P16" s="5"/>
      <c r="S16" s="19"/>
    </row>
    <row r="17" spans="1:19" x14ac:dyDescent="0.35">
      <c r="A17" s="8" t="s">
        <v>61</v>
      </c>
      <c r="B17" s="2">
        <v>4</v>
      </c>
      <c r="C17" s="90">
        <v>0.29499999999999998</v>
      </c>
      <c r="D17" s="90">
        <v>0.29299999999999998</v>
      </c>
      <c r="E17" s="90">
        <v>0.29099999999999998</v>
      </c>
      <c r="F17" s="91">
        <v>0.11600000000000001</v>
      </c>
      <c r="G17" s="91">
        <v>0.11600000000000001</v>
      </c>
      <c r="H17" s="91">
        <v>0.11899999999999999</v>
      </c>
      <c r="I17" s="30">
        <f t="shared" ref="I17:I18" si="4">AVERAGE(C17:E17)</f>
        <v>0.29299999999999998</v>
      </c>
      <c r="J17" s="15">
        <f t="shared" ref="J17:J18" si="5">AVERAGE(C17:E17)-AVERAGE(F17:H17)</f>
        <v>0.17599999999999999</v>
      </c>
      <c r="K17" s="11"/>
      <c r="S17" s="19"/>
    </row>
    <row r="18" spans="1:19" ht="15" thickBot="1" x14ac:dyDescent="0.4">
      <c r="A18" s="16" t="s">
        <v>62</v>
      </c>
      <c r="B18" s="31">
        <v>4</v>
      </c>
      <c r="C18" s="90">
        <v>0.29699999999999999</v>
      </c>
      <c r="D18" s="90">
        <v>0.29499999999999998</v>
      </c>
      <c r="E18" s="90">
        <v>0.28999999999999998</v>
      </c>
      <c r="F18" s="91">
        <v>0.11600000000000001</v>
      </c>
      <c r="G18" s="91">
        <v>0.11600000000000001</v>
      </c>
      <c r="H18" s="91">
        <v>0.11899999999999999</v>
      </c>
      <c r="I18" s="30">
        <f t="shared" si="4"/>
        <v>0.29399999999999998</v>
      </c>
      <c r="J18" s="15">
        <f t="shared" si="5"/>
        <v>0.17699999999999999</v>
      </c>
      <c r="S18" s="19"/>
    </row>
    <row r="19" spans="1:19" x14ac:dyDescent="0.35">
      <c r="A19" s="8" t="s">
        <v>65</v>
      </c>
      <c r="B19" s="2">
        <v>4</v>
      </c>
      <c r="C19" s="90">
        <v>0.317</v>
      </c>
      <c r="D19" s="90">
        <v>0.32400000000000001</v>
      </c>
      <c r="E19" s="90">
        <v>0.32300000000000001</v>
      </c>
      <c r="F19" s="91">
        <v>0.11600000000000001</v>
      </c>
      <c r="G19" s="91">
        <v>0.11600000000000001</v>
      </c>
      <c r="H19" s="91">
        <v>0.11899999999999999</v>
      </c>
      <c r="I19" s="30">
        <f t="shared" ref="I19:I20" si="6">AVERAGE(C19:E19)</f>
        <v>0.3213333333333333</v>
      </c>
      <c r="J19" s="15">
        <f t="shared" ref="J19:J20" si="7">AVERAGE(C19:E19)-AVERAGE(F19:H19)</f>
        <v>0.20433333333333331</v>
      </c>
      <c r="K19" s="11"/>
      <c r="S19" s="19"/>
    </row>
    <row r="20" spans="1:19" ht="15" thickBot="1" x14ac:dyDescent="0.4">
      <c r="A20" s="16" t="s">
        <v>66</v>
      </c>
      <c r="B20" s="31">
        <v>4</v>
      </c>
      <c r="C20" s="90">
        <v>0.32900000000000001</v>
      </c>
      <c r="D20" s="90">
        <v>0.318</v>
      </c>
      <c r="E20" s="90">
        <v>0.316</v>
      </c>
      <c r="F20" s="91">
        <v>0.11600000000000001</v>
      </c>
      <c r="G20" s="91">
        <v>0.11600000000000001</v>
      </c>
      <c r="H20" s="91">
        <v>0.11899999999999999</v>
      </c>
      <c r="I20" s="30">
        <f t="shared" si="6"/>
        <v>0.32100000000000001</v>
      </c>
      <c r="J20" s="15">
        <f t="shared" si="7"/>
        <v>0.20400000000000001</v>
      </c>
      <c r="S20" s="19"/>
    </row>
    <row r="21" spans="1:19" x14ac:dyDescent="0.35">
      <c r="S21" s="19"/>
    </row>
    <row r="22" spans="1:19" ht="15" thickBot="1" x14ac:dyDescent="0.4">
      <c r="B22" s="114" t="s">
        <v>39</v>
      </c>
      <c r="C22" s="114"/>
      <c r="D22" s="114"/>
      <c r="E22" s="114"/>
      <c r="F22" s="114"/>
      <c r="H22" s="33"/>
      <c r="I22" s="33"/>
      <c r="J22" s="33"/>
      <c r="N22" s="19"/>
    </row>
    <row r="23" spans="1:19" ht="87.5" thickBot="1" x14ac:dyDescent="0.4">
      <c r="A23" s="22" t="s">
        <v>26</v>
      </c>
      <c r="B23" s="25" t="s">
        <v>40</v>
      </c>
      <c r="C23" s="23" t="s">
        <v>41</v>
      </c>
      <c r="D23" s="24" t="s">
        <v>42</v>
      </c>
      <c r="E23" s="24" t="s">
        <v>43</v>
      </c>
      <c r="F23" s="34" t="s">
        <v>44</v>
      </c>
      <c r="G23" s="35" t="s">
        <v>45</v>
      </c>
      <c r="H23" s="36" t="s">
        <v>46</v>
      </c>
      <c r="I23" s="37" t="s">
        <v>47</v>
      </c>
      <c r="J23" s="34" t="s">
        <v>48</v>
      </c>
      <c r="K23" s="38" t="s">
        <v>49</v>
      </c>
      <c r="L23" s="38" t="s">
        <v>50</v>
      </c>
    </row>
    <row r="24" spans="1:19" x14ac:dyDescent="0.35">
      <c r="A24" s="8" t="s">
        <v>61</v>
      </c>
      <c r="B24" s="43">
        <f>(J17-$N$26)/$N$25</f>
        <v>1074.7007490925939</v>
      </c>
      <c r="C24" s="2">
        <v>60</v>
      </c>
      <c r="D24" s="44">
        <f>(B24*B17)/2</f>
        <v>2149.4014981851878</v>
      </c>
      <c r="E24" s="45">
        <f t="shared" ref="E24:E27" si="8">D24/1000</f>
        <v>2.1494014981851879</v>
      </c>
      <c r="F24" s="45">
        <f t="shared" ref="F24:F27" si="9">(E24/1)/(C24/30)</f>
        <v>1.0747007490925939</v>
      </c>
      <c r="G24" s="2">
        <v>0.6</v>
      </c>
      <c r="H24" s="2">
        <v>1</v>
      </c>
      <c r="I24" s="45">
        <f t="shared" ref="I24:I27" si="10">F24/1</f>
        <v>1.0747007490925939</v>
      </c>
      <c r="J24" s="46">
        <f t="shared" ref="J24:J27" si="11">I24/(G24*H24)</f>
        <v>1.7911679151543234</v>
      </c>
      <c r="K24" s="124">
        <f>AVERAGE(J24:J25)</f>
        <v>1.7952694759784111</v>
      </c>
      <c r="L24" s="124">
        <f>AVERAGE(I24:I25)</f>
        <v>1.0771616855870465</v>
      </c>
      <c r="N24" s="19" t="s">
        <v>51</v>
      </c>
      <c r="Q24" s="19"/>
    </row>
    <row r="25" spans="1:19" ht="15" thickBot="1" x14ac:dyDescent="0.4">
      <c r="A25" s="16" t="s">
        <v>62</v>
      </c>
      <c r="B25" s="43">
        <f>(J18-$N$26)/$N$25</f>
        <v>1079.6226220814992</v>
      </c>
      <c r="C25" s="2">
        <v>60</v>
      </c>
      <c r="D25" s="44">
        <f>(B25*B18)/2</f>
        <v>2159.2452441629985</v>
      </c>
      <c r="E25" s="45">
        <f t="shared" si="8"/>
        <v>2.1592452441629986</v>
      </c>
      <c r="F25" s="45">
        <f t="shared" si="9"/>
        <v>1.0796226220814993</v>
      </c>
      <c r="G25" s="2">
        <v>0.6</v>
      </c>
      <c r="H25" s="2">
        <v>1</v>
      </c>
      <c r="I25" s="45">
        <f t="shared" si="10"/>
        <v>1.0796226220814993</v>
      </c>
      <c r="J25" s="46">
        <f t="shared" si="11"/>
        <v>1.7993710368024989</v>
      </c>
      <c r="K25" s="125"/>
      <c r="L25" s="125"/>
      <c r="M25" t="s">
        <v>52</v>
      </c>
      <c r="N25">
        <f>SLOPE(F5:F10,A5:A10)</f>
        <v>2.0317468619246868E-4</v>
      </c>
    </row>
    <row r="26" spans="1:19" x14ac:dyDescent="0.35">
      <c r="A26" s="8" t="s">
        <v>65</v>
      </c>
      <c r="B26" s="43">
        <f>(J19-$N$26)/$N$25</f>
        <v>1214.1538171115742</v>
      </c>
      <c r="C26" s="51">
        <v>60</v>
      </c>
      <c r="D26" s="44">
        <f>(B26*B19)/2</f>
        <v>2428.3076342231484</v>
      </c>
      <c r="E26" s="45">
        <f t="shared" si="8"/>
        <v>2.4283076342231484</v>
      </c>
      <c r="F26" s="45">
        <f t="shared" si="9"/>
        <v>1.2141538171115742</v>
      </c>
      <c r="G26" s="2">
        <v>0.6</v>
      </c>
      <c r="H26" s="52">
        <v>1</v>
      </c>
      <c r="I26" s="45">
        <f t="shared" si="10"/>
        <v>1.2141538171115742</v>
      </c>
      <c r="J26" s="46">
        <f t="shared" si="11"/>
        <v>2.0235896951859571</v>
      </c>
      <c r="K26" s="124">
        <f>AVERAGE(J26:J27)</f>
        <v>2.0222225082445946</v>
      </c>
      <c r="L26" s="124">
        <f>AVERAGE(I26:I27)</f>
        <v>1.2133335049467568</v>
      </c>
      <c r="M26" t="s">
        <v>53</v>
      </c>
      <c r="N26">
        <f>INTERCEPT(F5:F10,A5:A10)</f>
        <v>-4.2351987447698802E-2</v>
      </c>
    </row>
    <row r="27" spans="1:19" ht="15" thickBot="1" x14ac:dyDescent="0.4">
      <c r="A27" s="16" t="s">
        <v>66</v>
      </c>
      <c r="B27" s="43">
        <f>(J20-$N$26)/$N$25</f>
        <v>1212.5131927819393</v>
      </c>
      <c r="C27" s="51">
        <v>60</v>
      </c>
      <c r="D27" s="44">
        <f>(B27*B20)/2</f>
        <v>2425.0263855638786</v>
      </c>
      <c r="E27" s="45">
        <f t="shared" si="8"/>
        <v>2.4250263855638785</v>
      </c>
      <c r="F27" s="45">
        <f t="shared" si="9"/>
        <v>1.2125131927819393</v>
      </c>
      <c r="G27" s="2">
        <v>0.6</v>
      </c>
      <c r="H27" s="52">
        <v>1</v>
      </c>
      <c r="I27" s="45">
        <f t="shared" si="10"/>
        <v>1.2125131927819393</v>
      </c>
      <c r="J27" s="46">
        <f t="shared" si="11"/>
        <v>2.0208553213032321</v>
      </c>
      <c r="K27" s="126"/>
      <c r="L27" s="126"/>
    </row>
    <row r="29" spans="1:19" x14ac:dyDescent="0.35">
      <c r="A29" s="54"/>
      <c r="B29" s="6"/>
      <c r="C29" s="6"/>
      <c r="D29" s="5"/>
      <c r="E29" s="5"/>
      <c r="F29" s="5"/>
      <c r="G29" s="6"/>
      <c r="H29" s="5"/>
      <c r="I29" s="5"/>
      <c r="J29" s="5"/>
    </row>
    <row r="30" spans="1:19" x14ac:dyDescent="0.35">
      <c r="A30" s="54"/>
      <c r="B30" s="55"/>
      <c r="C30" s="56"/>
      <c r="F30" s="11"/>
      <c r="G30" s="6"/>
      <c r="I30" s="5"/>
      <c r="J30" s="5"/>
    </row>
    <row r="31" spans="1:19" x14ac:dyDescent="0.35">
      <c r="A31" s="57"/>
      <c r="C31" s="56"/>
      <c r="D31" s="11"/>
      <c r="E31" s="11"/>
      <c r="F31" s="11"/>
      <c r="G31" s="11"/>
      <c r="H31" s="11"/>
      <c r="I31" s="11"/>
      <c r="J31" s="11"/>
    </row>
    <row r="32" spans="1:19" x14ac:dyDescent="0.35">
      <c r="A32" s="57"/>
      <c r="D32" s="11"/>
      <c r="E32" s="11"/>
      <c r="F32" s="11"/>
      <c r="G32" s="11"/>
      <c r="H32" s="11"/>
      <c r="I32" s="11"/>
      <c r="J32" s="11"/>
    </row>
    <row r="33" spans="1:10" x14ac:dyDescent="0.35">
      <c r="A33" s="57"/>
      <c r="C33" s="56"/>
      <c r="D33" s="11"/>
      <c r="E33" s="11"/>
      <c r="F33" s="11"/>
      <c r="G33" s="11"/>
      <c r="H33" s="11"/>
      <c r="I33" s="11"/>
      <c r="J33" s="11"/>
    </row>
    <row r="34" spans="1:10" x14ac:dyDescent="0.35">
      <c r="C34" s="11"/>
      <c r="D34" s="11"/>
      <c r="E34" s="11"/>
      <c r="F34" s="11"/>
      <c r="G34" s="11"/>
      <c r="H34" s="11"/>
      <c r="I34" s="11"/>
      <c r="J34" s="11"/>
    </row>
    <row r="35" spans="1:10" x14ac:dyDescent="0.35">
      <c r="C35" s="11"/>
      <c r="D35" s="11"/>
      <c r="E35" s="11"/>
      <c r="F35" s="11"/>
      <c r="G35" s="11"/>
      <c r="H35" s="11"/>
      <c r="I35" s="11"/>
      <c r="J35" s="11"/>
    </row>
    <row r="36" spans="1:10" x14ac:dyDescent="0.35">
      <c r="C36" s="11"/>
      <c r="D36" s="11"/>
      <c r="E36" s="11"/>
      <c r="F36" s="11"/>
      <c r="G36" s="11"/>
      <c r="H36" s="11"/>
      <c r="I36" s="11"/>
      <c r="J36" s="11"/>
    </row>
    <row r="37" spans="1:10" x14ac:dyDescent="0.35">
      <c r="C37" s="11"/>
      <c r="D37" s="11"/>
      <c r="E37" s="11"/>
      <c r="F37" s="11"/>
      <c r="G37" s="11"/>
      <c r="H37" s="11"/>
      <c r="I37" s="11"/>
      <c r="J37" s="11"/>
    </row>
    <row r="42" spans="1:10" x14ac:dyDescent="0.35">
      <c r="A42" s="54"/>
      <c r="B42" s="6"/>
      <c r="C42" s="6"/>
      <c r="D42" s="6"/>
      <c r="E42" s="19"/>
      <c r="F42" s="19"/>
    </row>
    <row r="43" spans="1:10" x14ac:dyDescent="0.35">
      <c r="A43" s="54"/>
      <c r="B43" s="55"/>
      <c r="C43" s="56"/>
    </row>
    <row r="44" spans="1:10" x14ac:dyDescent="0.35">
      <c r="A44" s="57"/>
      <c r="C44" s="56"/>
    </row>
    <row r="45" spans="1:10" x14ac:dyDescent="0.35">
      <c r="A45" s="57"/>
      <c r="C45" s="56"/>
    </row>
    <row r="46" spans="1:10" x14ac:dyDescent="0.35">
      <c r="A46" s="57"/>
      <c r="C46" s="56"/>
    </row>
    <row r="49" spans="1:20" x14ac:dyDescent="0.35">
      <c r="A49" s="54"/>
      <c r="B49" s="6"/>
      <c r="C49" s="6"/>
      <c r="D49" s="6"/>
      <c r="E49" s="58"/>
    </row>
    <row r="50" spans="1:20" x14ac:dyDescent="0.35">
      <c r="A50" s="54"/>
      <c r="B50" s="55"/>
      <c r="C50" s="56"/>
      <c r="D50" s="56"/>
    </row>
    <row r="51" spans="1:20" x14ac:dyDescent="0.35">
      <c r="A51" s="57"/>
      <c r="B51" s="55"/>
      <c r="C51" s="56"/>
      <c r="D51" s="56"/>
    </row>
    <row r="52" spans="1:20" x14ac:dyDescent="0.35">
      <c r="A52" s="57"/>
      <c r="B52" s="55"/>
    </row>
    <row r="53" spans="1:20" x14ac:dyDescent="0.35">
      <c r="A53" s="57"/>
      <c r="B53" s="55"/>
      <c r="C53" s="56"/>
      <c r="D53" s="56"/>
    </row>
    <row r="57" spans="1:20" x14ac:dyDescent="0.35">
      <c r="A57" s="54"/>
      <c r="B57" s="6"/>
      <c r="C57" s="58"/>
      <c r="D57" s="19"/>
      <c r="E57" s="58"/>
      <c r="F57" s="19"/>
      <c r="K57" s="54"/>
      <c r="L57" s="6"/>
      <c r="M57" s="19"/>
      <c r="N57" s="105"/>
      <c r="O57" s="19"/>
      <c r="P57" s="105"/>
      <c r="Q57" s="19"/>
      <c r="R57" s="105"/>
      <c r="S57" s="19"/>
      <c r="T57" s="105"/>
    </row>
    <row r="58" spans="1:20" x14ac:dyDescent="0.35">
      <c r="A58" s="54"/>
      <c r="B58" s="106"/>
      <c r="C58" s="106"/>
      <c r="E58" s="56"/>
      <c r="F58" s="56"/>
      <c r="K58" s="54"/>
      <c r="L58" s="55"/>
      <c r="M58" s="56"/>
      <c r="N58" s="56"/>
      <c r="O58" s="56"/>
      <c r="P58" s="56"/>
      <c r="Q58" s="56"/>
      <c r="R58" s="56"/>
      <c r="S58" s="56"/>
      <c r="T58" s="56"/>
    </row>
    <row r="59" spans="1:20" x14ac:dyDescent="0.35">
      <c r="A59" s="57"/>
      <c r="B59" s="56"/>
      <c r="C59" s="56"/>
      <c r="E59" s="56"/>
      <c r="F59" s="56"/>
      <c r="K59" s="57"/>
      <c r="M59" s="56"/>
      <c r="N59" s="56"/>
      <c r="O59" s="56"/>
      <c r="P59" s="56"/>
      <c r="Q59" s="56"/>
      <c r="R59" s="56"/>
      <c r="S59" s="56"/>
      <c r="T59" s="56"/>
    </row>
    <row r="60" spans="1:20" x14ac:dyDescent="0.35">
      <c r="A60" s="57"/>
      <c r="B60" s="56"/>
      <c r="C60" s="56"/>
      <c r="E60" s="56"/>
      <c r="F60" s="56"/>
      <c r="K60" s="57"/>
      <c r="M60" s="56"/>
      <c r="N60" s="56"/>
      <c r="O60" s="56"/>
      <c r="P60" s="56"/>
      <c r="Q60" s="56"/>
      <c r="R60" s="56"/>
      <c r="S60" s="56"/>
      <c r="T60" s="56"/>
    </row>
    <row r="61" spans="1:20" x14ac:dyDescent="0.35">
      <c r="A61" s="57"/>
      <c r="B61" s="56"/>
      <c r="C61" s="56"/>
      <c r="E61" s="56"/>
      <c r="F61" s="56"/>
      <c r="K61" s="57"/>
      <c r="M61" s="56"/>
      <c r="N61" s="56"/>
      <c r="O61" s="56"/>
      <c r="P61" s="56"/>
      <c r="Q61" s="56"/>
      <c r="R61" s="56"/>
      <c r="S61" s="56"/>
      <c r="T61" s="56"/>
    </row>
    <row r="63" spans="1:20" x14ac:dyDescent="0.35">
      <c r="A63" s="54"/>
      <c r="B63" s="6"/>
      <c r="C63" s="58"/>
      <c r="D63" s="19"/>
      <c r="E63" s="58"/>
      <c r="F63" s="19"/>
    </row>
    <row r="64" spans="1:20" x14ac:dyDescent="0.35">
      <c r="A64" s="54"/>
      <c r="B64" s="106"/>
      <c r="C64" s="56"/>
      <c r="E64" s="56"/>
      <c r="F64" s="56"/>
    </row>
    <row r="65" spans="1:6" x14ac:dyDescent="0.35">
      <c r="A65" s="57"/>
      <c r="B65" s="56"/>
      <c r="C65" s="56"/>
      <c r="E65" s="56"/>
      <c r="F65" s="56"/>
    </row>
    <row r="66" spans="1:6" x14ac:dyDescent="0.35">
      <c r="A66" s="57"/>
      <c r="B66" s="56"/>
      <c r="C66" s="56"/>
      <c r="E66" s="56"/>
      <c r="F66" s="56"/>
    </row>
    <row r="67" spans="1:6" x14ac:dyDescent="0.35">
      <c r="A67" s="57"/>
      <c r="B67" s="56"/>
      <c r="C67" s="56"/>
      <c r="E67" s="56"/>
      <c r="F67" s="56"/>
    </row>
    <row r="69" spans="1:6" x14ac:dyDescent="0.35">
      <c r="A69" s="54"/>
      <c r="B69" s="19"/>
      <c r="C69" s="58"/>
      <c r="D69" s="19"/>
      <c r="E69" s="58"/>
      <c r="F69" s="19"/>
    </row>
    <row r="70" spans="1:6" x14ac:dyDescent="0.35">
      <c r="A70" s="54"/>
      <c r="B70" s="56"/>
      <c r="C70" s="56"/>
      <c r="E70" s="56"/>
      <c r="F70" s="56"/>
    </row>
    <row r="71" spans="1:6" x14ac:dyDescent="0.35">
      <c r="A71" s="57"/>
      <c r="B71" s="56"/>
      <c r="C71" s="56"/>
      <c r="E71" s="56"/>
      <c r="F71" s="56"/>
    </row>
    <row r="72" spans="1:6" x14ac:dyDescent="0.35">
      <c r="A72" s="57"/>
      <c r="B72" s="56"/>
      <c r="C72" s="56"/>
      <c r="E72" s="56"/>
      <c r="F72" s="56"/>
    </row>
    <row r="73" spans="1:6" x14ac:dyDescent="0.35">
      <c r="A73" s="57"/>
      <c r="B73" s="56"/>
      <c r="C73" s="56"/>
      <c r="E73" s="56"/>
      <c r="F73" s="56"/>
    </row>
    <row r="75" spans="1:6" x14ac:dyDescent="0.35">
      <c r="A75" s="107"/>
    </row>
    <row r="76" spans="1:6" x14ac:dyDescent="0.35">
      <c r="A76" s="54"/>
      <c r="B76" s="19"/>
      <c r="C76" s="58"/>
      <c r="D76" s="19"/>
      <c r="E76" s="58"/>
      <c r="F76" s="19"/>
    </row>
    <row r="77" spans="1:6" x14ac:dyDescent="0.35">
      <c r="B77" s="56"/>
      <c r="C77" s="56"/>
      <c r="E77" s="56"/>
      <c r="F77" s="56"/>
    </row>
    <row r="79" spans="1:6" x14ac:dyDescent="0.35">
      <c r="A79" s="107"/>
    </row>
    <row r="80" spans="1:6" x14ac:dyDescent="0.35">
      <c r="A80" s="54"/>
      <c r="B80" s="19"/>
      <c r="C80" s="58"/>
      <c r="D80" s="19"/>
      <c r="E80" s="58"/>
      <c r="F80" s="19"/>
    </row>
    <row r="81" spans="1:6" x14ac:dyDescent="0.35">
      <c r="B81" s="56"/>
      <c r="C81" s="56"/>
      <c r="E81" s="56"/>
      <c r="F81" s="56"/>
    </row>
    <row r="83" spans="1:6" x14ac:dyDescent="0.35">
      <c r="A83" s="107"/>
    </row>
    <row r="84" spans="1:6" x14ac:dyDescent="0.35">
      <c r="A84" s="54"/>
      <c r="B84" s="19"/>
      <c r="C84" s="58"/>
      <c r="D84" s="19"/>
      <c r="E84" s="58"/>
      <c r="F84" s="19"/>
    </row>
    <row r="85" spans="1:6" x14ac:dyDescent="0.35">
      <c r="B85" s="56"/>
      <c r="C85" s="56"/>
      <c r="E85" s="56"/>
      <c r="F85" s="56"/>
    </row>
    <row r="87" spans="1:6" x14ac:dyDescent="0.35">
      <c r="A87" s="107"/>
    </row>
    <row r="88" spans="1:6" x14ac:dyDescent="0.35">
      <c r="A88" s="54"/>
      <c r="B88" s="19"/>
      <c r="C88" s="58"/>
      <c r="D88" s="19"/>
      <c r="E88" s="58"/>
      <c r="F88" s="19"/>
    </row>
    <row r="89" spans="1:6" x14ac:dyDescent="0.35">
      <c r="B89" s="56"/>
      <c r="C89" s="56"/>
      <c r="E89" s="56"/>
      <c r="F89" s="56"/>
    </row>
    <row r="91" spans="1:6" x14ac:dyDescent="0.35">
      <c r="A91" s="107"/>
    </row>
    <row r="92" spans="1:6" x14ac:dyDescent="0.35">
      <c r="A92" s="54"/>
      <c r="B92" s="19"/>
      <c r="C92" s="58"/>
      <c r="D92" s="19"/>
      <c r="E92" s="58"/>
      <c r="F92" s="19"/>
    </row>
    <row r="93" spans="1:6" x14ac:dyDescent="0.35">
      <c r="B93" s="56"/>
      <c r="C93" s="56"/>
      <c r="E93" s="56"/>
      <c r="F93" s="56"/>
    </row>
    <row r="95" spans="1:6" x14ac:dyDescent="0.35">
      <c r="A95" s="107"/>
    </row>
    <row r="96" spans="1:6" x14ac:dyDescent="0.35">
      <c r="A96" s="54"/>
      <c r="B96" s="19"/>
      <c r="C96" s="58"/>
      <c r="D96" s="19"/>
      <c r="E96" s="58"/>
      <c r="F96" s="19"/>
    </row>
    <row r="97" spans="1:6" x14ac:dyDescent="0.35">
      <c r="B97" s="56"/>
      <c r="C97" s="56"/>
      <c r="E97" s="56"/>
      <c r="F97" s="56"/>
    </row>
    <row r="99" spans="1:6" x14ac:dyDescent="0.35">
      <c r="A99" s="107"/>
    </row>
    <row r="100" spans="1:6" x14ac:dyDescent="0.35">
      <c r="A100" s="54"/>
      <c r="B100" s="19"/>
      <c r="C100" s="58"/>
      <c r="D100" s="19"/>
      <c r="E100" s="58"/>
      <c r="F100" s="19"/>
    </row>
    <row r="101" spans="1:6" x14ac:dyDescent="0.35">
      <c r="B101" s="56"/>
      <c r="C101" s="56"/>
      <c r="E101" s="56"/>
      <c r="F101" s="56"/>
    </row>
    <row r="103" spans="1:6" x14ac:dyDescent="0.35">
      <c r="A103" s="107"/>
    </row>
    <row r="104" spans="1:6" x14ac:dyDescent="0.35">
      <c r="A104" s="54"/>
      <c r="B104" s="19"/>
      <c r="C104" s="58"/>
      <c r="D104" s="19"/>
      <c r="E104" s="58"/>
      <c r="F104" s="19"/>
    </row>
    <row r="105" spans="1:6" x14ac:dyDescent="0.35">
      <c r="B105" s="56"/>
      <c r="C105" s="56"/>
      <c r="E105" s="56"/>
      <c r="F105" s="56"/>
    </row>
  </sheetData>
  <mergeCells count="14">
    <mergeCell ref="K26:K27"/>
    <mergeCell ref="L26:L27"/>
    <mergeCell ref="A1:AE1"/>
    <mergeCell ref="B22:F22"/>
    <mergeCell ref="K24:K25"/>
    <mergeCell ref="L24:L25"/>
    <mergeCell ref="D2:I2"/>
    <mergeCell ref="N2:O2"/>
    <mergeCell ref="P2:R2"/>
    <mergeCell ref="S2:U2"/>
    <mergeCell ref="X14:AC14"/>
    <mergeCell ref="C15:E15"/>
    <mergeCell ref="F15:H15"/>
    <mergeCell ref="I15:J1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403AD-BFBD-4E6B-AA04-E31DBB2E4266}">
  <dimension ref="A1:AE41"/>
  <sheetViews>
    <sheetView workbookViewId="0">
      <selection activeCell="Q23" sqref="Q23:Q27"/>
    </sheetView>
  </sheetViews>
  <sheetFormatPr defaultRowHeight="14.5" x14ac:dyDescent="0.35"/>
  <cols>
    <col min="1" max="1" width="15.1796875" customWidth="1"/>
    <col min="2" max="2" width="14.54296875" customWidth="1"/>
    <col min="3" max="3" width="12.54296875" bestFit="1" customWidth="1"/>
    <col min="4" max="4" width="11.54296875" bestFit="1" customWidth="1"/>
    <col min="6" max="6" width="15.453125" customWidth="1"/>
    <col min="10" max="10" width="14.54296875" customWidth="1"/>
    <col min="11" max="11" width="8.54296875" customWidth="1"/>
    <col min="12" max="12" width="8.81640625" customWidth="1"/>
  </cols>
  <sheetData>
    <row r="1" spans="1:31" x14ac:dyDescent="0.35">
      <c r="A1" s="130" t="s">
        <v>58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</row>
    <row r="2" spans="1:31" ht="15" thickBot="1" x14ac:dyDescent="0.4">
      <c r="A2" t="s">
        <v>12</v>
      </c>
      <c r="D2" s="114" t="s">
        <v>3</v>
      </c>
      <c r="E2" s="114"/>
      <c r="F2" s="114"/>
      <c r="G2" s="114"/>
      <c r="H2" s="114"/>
      <c r="I2" s="114"/>
      <c r="N2" s="119" t="s">
        <v>2</v>
      </c>
      <c r="O2" s="120"/>
      <c r="P2" s="119"/>
      <c r="Q2" s="131"/>
      <c r="R2" s="120"/>
      <c r="S2" s="119"/>
      <c r="T2" s="131"/>
      <c r="U2" s="131"/>
      <c r="V2" s="1"/>
      <c r="W2" s="2"/>
      <c r="X2" s="2"/>
      <c r="Y2" s="2"/>
      <c r="Z2" s="2"/>
    </row>
    <row r="3" spans="1:31" ht="58.5" thickBot="1" x14ac:dyDescent="0.4">
      <c r="A3" s="59" t="s">
        <v>13</v>
      </c>
      <c r="B3" s="24" t="s">
        <v>14</v>
      </c>
      <c r="C3" s="24" t="s">
        <v>15</v>
      </c>
      <c r="D3" s="24" t="s">
        <v>16</v>
      </c>
      <c r="E3" s="24" t="s">
        <v>17</v>
      </c>
      <c r="F3" s="25" t="s">
        <v>18</v>
      </c>
      <c r="G3" s="24" t="s">
        <v>19</v>
      </c>
      <c r="H3" s="60" t="s">
        <v>20</v>
      </c>
      <c r="I3" s="5"/>
      <c r="J3" s="108" t="s">
        <v>67</v>
      </c>
      <c r="N3" s="2"/>
      <c r="O3" s="7">
        <v>1</v>
      </c>
      <c r="P3" s="7">
        <v>2</v>
      </c>
      <c r="Q3" s="7">
        <v>3</v>
      </c>
      <c r="R3" s="7">
        <v>4</v>
      </c>
      <c r="S3" s="7">
        <v>5</v>
      </c>
      <c r="T3" s="7">
        <v>6</v>
      </c>
      <c r="U3" s="7">
        <v>7</v>
      </c>
      <c r="V3" s="7">
        <v>8</v>
      </c>
      <c r="W3" s="7">
        <v>9</v>
      </c>
      <c r="X3" s="7">
        <v>10</v>
      </c>
      <c r="Y3" s="7">
        <v>11</v>
      </c>
      <c r="Z3" s="7">
        <v>12</v>
      </c>
    </row>
    <row r="4" spans="1:31" x14ac:dyDescent="0.35">
      <c r="A4" s="8">
        <v>0</v>
      </c>
      <c r="B4" s="83">
        <v>0.08</v>
      </c>
      <c r="C4" s="83">
        <v>0.08</v>
      </c>
      <c r="D4" s="83">
        <v>0.08</v>
      </c>
      <c r="E4" s="9">
        <f>AVERAGE(B4:D4)</f>
        <v>0.08</v>
      </c>
      <c r="F4" s="9">
        <f>E4-$E$4</f>
        <v>0</v>
      </c>
      <c r="G4" s="9">
        <f>_xlfn.STDEV.S(B4:D4)</f>
        <v>0</v>
      </c>
      <c r="H4" s="10">
        <f>SQRT(G4)</f>
        <v>0</v>
      </c>
      <c r="I4" s="11"/>
      <c r="J4" s="13">
        <v>300</v>
      </c>
      <c r="K4">
        <v>4.3999999999999997E-2</v>
      </c>
      <c r="N4" s="12" t="s">
        <v>4</v>
      </c>
      <c r="O4" s="87">
        <v>0.08</v>
      </c>
      <c r="P4" s="87">
        <v>0.08</v>
      </c>
      <c r="Q4" s="87">
        <v>0.08</v>
      </c>
      <c r="R4" s="97">
        <v>0.22</v>
      </c>
      <c r="S4" s="97">
        <v>0.23699999999999999</v>
      </c>
      <c r="T4" s="97">
        <v>0.219</v>
      </c>
      <c r="U4" s="97">
        <v>0.23200000000000001</v>
      </c>
      <c r="V4" s="97">
        <v>0.22800000000000001</v>
      </c>
      <c r="W4" s="97">
        <v>0.23</v>
      </c>
      <c r="X4" s="2"/>
      <c r="Y4" s="2"/>
      <c r="Z4" s="2"/>
    </row>
    <row r="5" spans="1:31" x14ac:dyDescent="0.35">
      <c r="A5" s="13">
        <v>300</v>
      </c>
      <c r="B5" s="84">
        <v>0.123</v>
      </c>
      <c r="C5" s="84">
        <v>0.126</v>
      </c>
      <c r="D5" s="84">
        <v>0.123</v>
      </c>
      <c r="E5" s="14">
        <f t="shared" ref="E5:E10" si="0">AVERAGE(B5:D5)</f>
        <v>0.124</v>
      </c>
      <c r="F5" s="14">
        <f t="shared" ref="F5:F11" si="1">E5-$E$4</f>
        <v>4.3999999999999997E-2</v>
      </c>
      <c r="G5" s="14">
        <f t="shared" ref="G5:G11" si="2">_xlfn.STDEV.S(B5:D5)</f>
        <v>1.7320508075688791E-3</v>
      </c>
      <c r="H5" s="15">
        <f t="shared" ref="H5:H11" si="3">SQRT(G5)</f>
        <v>4.1617914502878196E-2</v>
      </c>
      <c r="I5" s="11"/>
      <c r="J5" s="13">
        <v>600</v>
      </c>
      <c r="K5">
        <v>8.8333333333333333E-2</v>
      </c>
      <c r="N5" s="12" t="s">
        <v>5</v>
      </c>
      <c r="O5" s="89">
        <v>0.123</v>
      </c>
      <c r="P5" s="89">
        <v>0.126</v>
      </c>
      <c r="Q5" s="89">
        <v>0.123</v>
      </c>
      <c r="R5" s="90">
        <v>0.25700000000000001</v>
      </c>
      <c r="S5" s="90">
        <v>0.26400000000000001</v>
      </c>
      <c r="T5" s="90">
        <v>0.253</v>
      </c>
      <c r="U5" s="90">
        <v>0.27</v>
      </c>
      <c r="V5" s="90">
        <v>0.27100000000000002</v>
      </c>
      <c r="W5" s="90">
        <v>0.27100000000000002</v>
      </c>
      <c r="X5" s="2"/>
      <c r="Y5" s="2"/>
      <c r="Z5" s="2"/>
    </row>
    <row r="6" spans="1:31" x14ac:dyDescent="0.35">
      <c r="A6" s="13">
        <v>600</v>
      </c>
      <c r="B6" s="84">
        <v>0.17100000000000001</v>
      </c>
      <c r="C6" s="84">
        <v>0.16900000000000001</v>
      </c>
      <c r="D6" s="84">
        <v>0.16500000000000001</v>
      </c>
      <c r="E6" s="14">
        <f t="shared" si="0"/>
        <v>0.16833333333333333</v>
      </c>
      <c r="F6" s="14">
        <f t="shared" si="1"/>
        <v>8.8333333333333333E-2</v>
      </c>
      <c r="G6" s="14">
        <f t="shared" si="2"/>
        <v>3.0550504633038958E-3</v>
      </c>
      <c r="H6" s="15">
        <f t="shared" si="3"/>
        <v>5.5272510919116891E-2</v>
      </c>
      <c r="I6" s="11"/>
      <c r="J6" s="13">
        <v>1200</v>
      </c>
      <c r="K6">
        <v>0.21166666666666667</v>
      </c>
      <c r="N6" s="12" t="s">
        <v>6</v>
      </c>
      <c r="O6" s="89">
        <v>0.17100000000000001</v>
      </c>
      <c r="P6" s="89">
        <v>0.16900000000000001</v>
      </c>
      <c r="Q6" s="89">
        <v>0.16500000000000001</v>
      </c>
      <c r="R6" s="2">
        <v>0.28499999999999998</v>
      </c>
      <c r="S6" s="2">
        <v>0.28799999999999998</v>
      </c>
      <c r="T6" s="2">
        <v>0.28299999999999997</v>
      </c>
      <c r="U6" s="2">
        <v>0.31</v>
      </c>
      <c r="V6" s="2">
        <v>0.312</v>
      </c>
      <c r="W6" s="2">
        <v>0.315</v>
      </c>
      <c r="X6" s="2"/>
      <c r="Y6" s="2"/>
      <c r="Z6" s="2"/>
    </row>
    <row r="7" spans="1:31" x14ac:dyDescent="0.35">
      <c r="A7" s="13">
        <v>1200</v>
      </c>
      <c r="B7" s="84">
        <v>0.28999999999999998</v>
      </c>
      <c r="C7" s="84">
        <v>0.29199999999999998</v>
      </c>
      <c r="D7" s="84">
        <v>0.29299999999999998</v>
      </c>
      <c r="E7" s="14">
        <f t="shared" si="0"/>
        <v>0.29166666666666669</v>
      </c>
      <c r="F7" s="14">
        <f t="shared" si="1"/>
        <v>0.21166666666666667</v>
      </c>
      <c r="G7" s="14">
        <f t="shared" si="2"/>
        <v>1.5275252316519479E-3</v>
      </c>
      <c r="H7" s="15">
        <f t="shared" si="3"/>
        <v>3.9083567284115044E-2</v>
      </c>
      <c r="I7" s="11"/>
      <c r="J7" s="13">
        <v>2500</v>
      </c>
      <c r="K7">
        <v>0.502</v>
      </c>
      <c r="N7" s="12" t="s">
        <v>7</v>
      </c>
      <c r="O7" s="89">
        <v>0.28999999999999998</v>
      </c>
      <c r="P7" s="89">
        <v>0.29199999999999998</v>
      </c>
      <c r="Q7" s="89">
        <v>0.29299999999999998</v>
      </c>
      <c r="R7" s="2">
        <v>0.309</v>
      </c>
      <c r="S7" s="2">
        <v>0.30199999999999999</v>
      </c>
      <c r="T7" s="2">
        <v>0.308</v>
      </c>
      <c r="U7" s="2">
        <v>0.29199999999999998</v>
      </c>
      <c r="V7" s="2">
        <v>0.29399999999999998</v>
      </c>
      <c r="W7" s="2">
        <v>0.29399999999999998</v>
      </c>
      <c r="X7" s="2"/>
      <c r="Y7" s="2"/>
      <c r="Z7" s="2"/>
    </row>
    <row r="8" spans="1:31" x14ac:dyDescent="0.35">
      <c r="A8" s="109">
        <v>2000</v>
      </c>
      <c r="B8" s="110">
        <v>0.42799999999999999</v>
      </c>
      <c r="C8" s="110">
        <v>0.42099999999999999</v>
      </c>
      <c r="D8" s="110">
        <v>0.432</v>
      </c>
      <c r="E8" s="111">
        <f t="shared" si="0"/>
        <v>0.42699999999999999</v>
      </c>
      <c r="F8" s="111">
        <f t="shared" si="1"/>
        <v>0.34699999999999998</v>
      </c>
      <c r="G8" s="111">
        <f t="shared" si="2"/>
        <v>5.5677643628300267E-3</v>
      </c>
      <c r="H8" s="112">
        <f t="shared" si="3"/>
        <v>7.4617453473232564E-2</v>
      </c>
      <c r="I8" s="11"/>
      <c r="J8" s="13">
        <v>3200</v>
      </c>
      <c r="K8">
        <v>0.68200000000000005</v>
      </c>
      <c r="N8" s="12" t="s">
        <v>8</v>
      </c>
      <c r="O8" s="89">
        <v>0.42799999999999999</v>
      </c>
      <c r="P8" s="89">
        <v>0.42099999999999999</v>
      </c>
      <c r="Q8" s="89">
        <v>0.432</v>
      </c>
      <c r="R8" s="91">
        <v>0.115</v>
      </c>
      <c r="S8" s="91">
        <v>0.11</v>
      </c>
      <c r="T8" s="91">
        <v>0.111</v>
      </c>
      <c r="U8" s="2"/>
      <c r="V8" s="2"/>
      <c r="W8" s="2"/>
      <c r="X8" s="2"/>
      <c r="Y8" s="2"/>
      <c r="Z8" s="2"/>
    </row>
    <row r="9" spans="1:31" ht="15" thickBot="1" x14ac:dyDescent="0.4">
      <c r="A9" s="13">
        <v>2500</v>
      </c>
      <c r="B9" s="84">
        <v>0.58199999999999996</v>
      </c>
      <c r="C9" s="84">
        <v>0.59399999999999997</v>
      </c>
      <c r="D9" s="84">
        <v>0.56999999999999995</v>
      </c>
      <c r="E9" s="14">
        <f t="shared" si="0"/>
        <v>0.58199999999999996</v>
      </c>
      <c r="F9" s="14">
        <f t="shared" si="1"/>
        <v>0.502</v>
      </c>
      <c r="G9" s="14">
        <f t="shared" si="2"/>
        <v>1.2000000000000011E-2</v>
      </c>
      <c r="H9" s="15">
        <f t="shared" si="3"/>
        <v>0.10954451150103327</v>
      </c>
      <c r="I9" s="11"/>
      <c r="J9" s="16">
        <v>4000</v>
      </c>
      <c r="K9">
        <v>0.871</v>
      </c>
      <c r="N9" s="12" t="s">
        <v>9</v>
      </c>
      <c r="O9" s="89">
        <v>0.58199999999999996</v>
      </c>
      <c r="P9" s="89">
        <v>0.59399999999999997</v>
      </c>
      <c r="Q9" s="89">
        <v>0.56999999999999995</v>
      </c>
      <c r="R9" s="2"/>
      <c r="S9" s="2"/>
      <c r="T9" s="2"/>
      <c r="U9" s="2"/>
      <c r="V9" s="2"/>
      <c r="W9" s="2"/>
      <c r="X9" s="2"/>
      <c r="Y9" s="2"/>
      <c r="Z9" s="2"/>
    </row>
    <row r="10" spans="1:31" x14ac:dyDescent="0.35">
      <c r="A10" s="13">
        <v>3200</v>
      </c>
      <c r="B10" s="84">
        <v>0.76600000000000001</v>
      </c>
      <c r="C10" s="84">
        <v>0.751</v>
      </c>
      <c r="D10" s="84">
        <v>0.76900000000000002</v>
      </c>
      <c r="E10" s="14">
        <f t="shared" si="0"/>
        <v>0.76200000000000001</v>
      </c>
      <c r="F10" s="14">
        <f t="shared" si="1"/>
        <v>0.68200000000000005</v>
      </c>
      <c r="G10" s="14">
        <f t="shared" si="2"/>
        <v>9.6436507609929632E-3</v>
      </c>
      <c r="H10" s="15">
        <f t="shared" si="3"/>
        <v>9.8202091428813074E-2</v>
      </c>
      <c r="I10" s="11"/>
      <c r="J10" s="11"/>
      <c r="N10" s="12" t="s">
        <v>10</v>
      </c>
      <c r="O10" s="89">
        <v>0.76600000000000001</v>
      </c>
      <c r="P10" s="89">
        <v>0.751</v>
      </c>
      <c r="Q10" s="89">
        <v>0.76900000000000002</v>
      </c>
      <c r="R10" s="2"/>
      <c r="S10" s="2"/>
      <c r="T10" s="2"/>
      <c r="U10" s="2"/>
      <c r="V10" s="2"/>
      <c r="W10" s="2"/>
      <c r="X10" s="2"/>
      <c r="Y10" s="2"/>
      <c r="Z10" s="2"/>
    </row>
    <row r="11" spans="1:31" ht="15" thickBot="1" x14ac:dyDescent="0.4">
      <c r="A11" s="16">
        <v>4000</v>
      </c>
      <c r="B11" s="84">
        <v>0.94299999999999995</v>
      </c>
      <c r="C11" s="84">
        <v>0.95399999999999996</v>
      </c>
      <c r="D11" s="84">
        <v>0.95599999999999996</v>
      </c>
      <c r="E11" s="17">
        <f>AVERAGE(B11:D11)</f>
        <v>0.95099999999999996</v>
      </c>
      <c r="F11" s="17">
        <f t="shared" si="1"/>
        <v>0.871</v>
      </c>
      <c r="G11" s="17">
        <f t="shared" si="2"/>
        <v>7.0000000000000071E-3</v>
      </c>
      <c r="H11" s="18">
        <f t="shared" si="3"/>
        <v>8.3666002653407595E-2</v>
      </c>
      <c r="I11" s="11"/>
      <c r="J11" s="11"/>
      <c r="N11" s="12" t="s">
        <v>11</v>
      </c>
      <c r="O11" s="89">
        <v>0.94299999999999995</v>
      </c>
      <c r="P11" s="89">
        <v>0.95399999999999996</v>
      </c>
      <c r="Q11" s="89">
        <v>0.95599999999999996</v>
      </c>
      <c r="R11" s="2"/>
      <c r="S11" s="2"/>
      <c r="T11" s="2"/>
      <c r="U11" s="2"/>
      <c r="V11" s="2"/>
      <c r="W11" s="2"/>
      <c r="X11" s="2"/>
      <c r="Y11" s="2"/>
      <c r="Z11" s="2"/>
    </row>
    <row r="13" spans="1:31" x14ac:dyDescent="0.35">
      <c r="S13" s="19"/>
    </row>
    <row r="14" spans="1:31" ht="15" thickBot="1" x14ac:dyDescent="0.4">
      <c r="X14" s="114"/>
      <c r="Y14" s="114"/>
      <c r="Z14" s="114"/>
      <c r="AA14" s="114"/>
      <c r="AB14" s="114"/>
      <c r="AC14" s="114"/>
    </row>
    <row r="15" spans="1:31" ht="15" thickBot="1" x14ac:dyDescent="0.4">
      <c r="A15" s="20" t="s">
        <v>22</v>
      </c>
      <c r="B15" s="21"/>
      <c r="C15" s="121" t="s">
        <v>23</v>
      </c>
      <c r="D15" s="121"/>
      <c r="E15" s="121"/>
      <c r="F15" s="121" t="s">
        <v>24</v>
      </c>
      <c r="G15" s="121"/>
      <c r="H15" s="121"/>
      <c r="I15" s="122" t="s">
        <v>25</v>
      </c>
      <c r="J15" s="123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31" ht="29.5" thickBot="1" x14ac:dyDescent="0.4">
      <c r="A16" s="70" t="s">
        <v>26</v>
      </c>
      <c r="B16" s="71" t="s">
        <v>55</v>
      </c>
      <c r="C16" s="24" t="s">
        <v>14</v>
      </c>
      <c r="D16" s="24" t="s">
        <v>15</v>
      </c>
      <c r="E16" s="24" t="s">
        <v>28</v>
      </c>
      <c r="F16" s="24" t="s">
        <v>14</v>
      </c>
      <c r="G16" s="24" t="s">
        <v>15</v>
      </c>
      <c r="H16" s="24" t="s">
        <v>28</v>
      </c>
      <c r="I16" s="4" t="s">
        <v>29</v>
      </c>
      <c r="J16" s="72" t="s">
        <v>30</v>
      </c>
      <c r="K16" s="26" t="s">
        <v>56</v>
      </c>
      <c r="L16" s="27"/>
      <c r="P16" s="5"/>
      <c r="S16" s="19"/>
    </row>
    <row r="17" spans="1:19" x14ac:dyDescent="0.35">
      <c r="A17" s="8" t="s">
        <v>61</v>
      </c>
      <c r="B17" s="28">
        <v>4</v>
      </c>
      <c r="C17" s="97">
        <v>0.22</v>
      </c>
      <c r="D17" s="97">
        <v>0.23699999999999999</v>
      </c>
      <c r="E17" s="97">
        <v>0.219</v>
      </c>
      <c r="F17" s="91">
        <v>0.115</v>
      </c>
      <c r="G17" s="91">
        <v>0.11</v>
      </c>
      <c r="H17" s="91">
        <v>0.111</v>
      </c>
      <c r="I17" s="29">
        <f>AVERAGE(C17:E17)</f>
        <v>0.2253333333333333</v>
      </c>
      <c r="J17" s="10">
        <f>AVERAGE(C17:E17)-AVERAGE(F17:H17)</f>
        <v>0.1133333333333333</v>
      </c>
      <c r="K17" s="11"/>
      <c r="S17" s="19"/>
    </row>
    <row r="18" spans="1:19" ht="15" thickBot="1" x14ac:dyDescent="0.4">
      <c r="A18" s="16" t="s">
        <v>62</v>
      </c>
      <c r="B18" s="31">
        <v>4</v>
      </c>
      <c r="C18" s="97">
        <v>0.23200000000000001</v>
      </c>
      <c r="D18" s="97">
        <v>0.22800000000000001</v>
      </c>
      <c r="E18" s="97">
        <v>0.23</v>
      </c>
      <c r="F18" s="91">
        <v>0.115</v>
      </c>
      <c r="G18" s="91">
        <v>0.11</v>
      </c>
      <c r="H18" s="91">
        <v>0.111</v>
      </c>
      <c r="I18" s="32">
        <f>AVERAGE(C18:E18)</f>
        <v>0.23</v>
      </c>
      <c r="J18" s="18">
        <f>AVERAGE(C18:E18)-AVERAGE(F18:H18)</f>
        <v>0.11800000000000001</v>
      </c>
      <c r="S18" s="19"/>
    </row>
    <row r="19" spans="1:19" x14ac:dyDescent="0.35">
      <c r="A19" s="8" t="s">
        <v>65</v>
      </c>
      <c r="B19" s="28">
        <v>4</v>
      </c>
      <c r="C19" s="90">
        <v>0.25700000000000001</v>
      </c>
      <c r="D19" s="90">
        <v>0.26400000000000001</v>
      </c>
      <c r="E19" s="90">
        <v>0.253</v>
      </c>
      <c r="F19" s="91">
        <v>0.115</v>
      </c>
      <c r="G19" s="91">
        <v>0.11</v>
      </c>
      <c r="H19" s="91">
        <v>0.111</v>
      </c>
      <c r="I19" s="29">
        <f t="shared" ref="I19:I20" si="4">AVERAGE(C19:E19)</f>
        <v>0.25800000000000001</v>
      </c>
      <c r="J19" s="10">
        <f t="shared" ref="J19:J20" si="5">AVERAGE(C19:E19)-AVERAGE(F19:H19)</f>
        <v>0.14600000000000002</v>
      </c>
      <c r="K19" s="11"/>
      <c r="S19" s="19"/>
    </row>
    <row r="20" spans="1:19" ht="15" thickBot="1" x14ac:dyDescent="0.4">
      <c r="A20" s="16" t="s">
        <v>66</v>
      </c>
      <c r="B20" s="31">
        <v>4</v>
      </c>
      <c r="C20" s="90">
        <v>0.27</v>
      </c>
      <c r="D20" s="90">
        <v>0.27100000000000002</v>
      </c>
      <c r="E20" s="90">
        <v>0.27100000000000002</v>
      </c>
      <c r="F20" s="91">
        <v>0.115</v>
      </c>
      <c r="G20" s="91">
        <v>0.11</v>
      </c>
      <c r="H20" s="91">
        <v>0.111</v>
      </c>
      <c r="I20" s="32">
        <f t="shared" si="4"/>
        <v>0.27066666666666667</v>
      </c>
      <c r="J20" s="18">
        <f t="shared" si="5"/>
        <v>0.15866666666666668</v>
      </c>
      <c r="S20" s="19"/>
    </row>
    <row r="21" spans="1:19" x14ac:dyDescent="0.35">
      <c r="S21" s="19"/>
    </row>
    <row r="22" spans="1:19" ht="15" thickBot="1" x14ac:dyDescent="0.4">
      <c r="B22" s="114" t="s">
        <v>39</v>
      </c>
      <c r="C22" s="114"/>
      <c r="D22" s="114"/>
      <c r="E22" s="114"/>
      <c r="F22" s="114"/>
      <c r="H22" s="33"/>
      <c r="I22" s="33"/>
      <c r="J22" s="33"/>
      <c r="N22" s="19"/>
    </row>
    <row r="23" spans="1:19" ht="87.5" thickBot="1" x14ac:dyDescent="0.4">
      <c r="A23" s="22" t="s">
        <v>26</v>
      </c>
      <c r="B23" s="25" t="s">
        <v>40</v>
      </c>
      <c r="C23" s="23" t="s">
        <v>41</v>
      </c>
      <c r="D23" s="24" t="s">
        <v>42</v>
      </c>
      <c r="E23" s="24" t="s">
        <v>43</v>
      </c>
      <c r="F23" s="34" t="s">
        <v>44</v>
      </c>
      <c r="G23" s="35" t="s">
        <v>45</v>
      </c>
      <c r="H23" s="36" t="s">
        <v>46</v>
      </c>
      <c r="I23" s="37" t="s">
        <v>47</v>
      </c>
      <c r="J23" s="34" t="s">
        <v>48</v>
      </c>
      <c r="K23" s="38" t="s">
        <v>49</v>
      </c>
      <c r="L23" s="38" t="s">
        <v>50</v>
      </c>
      <c r="Q23" s="133" t="s">
        <v>68</v>
      </c>
      <c r="R23" s="133"/>
    </row>
    <row r="24" spans="1:19" x14ac:dyDescent="0.35">
      <c r="A24" s="8" t="s">
        <v>61</v>
      </c>
      <c r="B24" s="39">
        <f>(J17-$N$26)/$N$25</f>
        <v>698.16045191770036</v>
      </c>
      <c r="C24" s="28">
        <v>60</v>
      </c>
      <c r="D24" s="40">
        <f>(B24*B17)/2</f>
        <v>1396.3209038354007</v>
      </c>
      <c r="E24" s="41">
        <f t="shared" ref="E24:E27" si="6">D24/1000</f>
        <v>1.3963209038354008</v>
      </c>
      <c r="F24" s="41">
        <f t="shared" ref="F24:F27" si="7">(E24/1)/(C24/30)</f>
        <v>0.69816045191770038</v>
      </c>
      <c r="G24" s="28">
        <v>0.6</v>
      </c>
      <c r="H24" s="28">
        <v>1</v>
      </c>
      <c r="I24" s="41">
        <f t="shared" ref="I24:I27" si="8">F24/1</f>
        <v>0.69816045191770038</v>
      </c>
      <c r="J24" s="42">
        <f t="shared" ref="J24:J27" si="9">I24/(G24*H24)</f>
        <v>1.1636007531961674</v>
      </c>
      <c r="K24" s="124">
        <f>AVERAGE(J24:J25)</f>
        <v>1.1808191815522715</v>
      </c>
      <c r="L24" s="124">
        <f>AVERAGE(I24:I25)</f>
        <v>0.70849150893136281</v>
      </c>
      <c r="N24" s="19" t="s">
        <v>51</v>
      </c>
      <c r="Q24" s="134">
        <f>_xlfn.STDEV.S(J24:J25)</f>
        <v>2.4350534903951736E-2</v>
      </c>
      <c r="R24" s="134"/>
    </row>
    <row r="25" spans="1:19" ht="15" thickBot="1" x14ac:dyDescent="0.4">
      <c r="A25" s="16" t="s">
        <v>62</v>
      </c>
      <c r="B25" s="47">
        <f>(J18-$N$26)/$N$25</f>
        <v>718.82256594502519</v>
      </c>
      <c r="C25" s="31">
        <v>60</v>
      </c>
      <c r="D25" s="48">
        <f>(B25*B18)/2</f>
        <v>1437.6451318900504</v>
      </c>
      <c r="E25" s="49">
        <f t="shared" si="6"/>
        <v>1.4376451318900503</v>
      </c>
      <c r="F25" s="49">
        <f t="shared" si="7"/>
        <v>0.71882256594502514</v>
      </c>
      <c r="G25" s="31">
        <v>0.6</v>
      </c>
      <c r="H25" s="31">
        <v>1</v>
      </c>
      <c r="I25" s="49">
        <f t="shared" si="8"/>
        <v>0.71882256594502514</v>
      </c>
      <c r="J25" s="50">
        <f t="shared" si="9"/>
        <v>1.1980376099083754</v>
      </c>
      <c r="K25" s="125"/>
      <c r="L25" s="125"/>
      <c r="M25" t="s">
        <v>52</v>
      </c>
      <c r="N25" s="86">
        <f>SLOPE(K4:K9,J4:J9)</f>
        <v>2.2585620525059668E-4</v>
      </c>
      <c r="Q25" s="134"/>
      <c r="R25" s="134"/>
    </row>
    <row r="26" spans="1:19" x14ac:dyDescent="0.35">
      <c r="A26" s="8" t="s">
        <v>65</v>
      </c>
      <c r="B26" s="39">
        <f>(J19-$N$26)/$N$25</f>
        <v>842.79525010897316</v>
      </c>
      <c r="C26" s="68">
        <v>60</v>
      </c>
      <c r="D26" s="40">
        <f>(B26*B19)/2</f>
        <v>1685.5905002179463</v>
      </c>
      <c r="E26" s="41">
        <f t="shared" si="6"/>
        <v>1.6855905002179463</v>
      </c>
      <c r="F26" s="41">
        <f t="shared" si="7"/>
        <v>0.84279525010897316</v>
      </c>
      <c r="G26" s="28">
        <v>0.6</v>
      </c>
      <c r="H26" s="69">
        <v>1</v>
      </c>
      <c r="I26" s="41">
        <f t="shared" si="8"/>
        <v>0.84279525010897316</v>
      </c>
      <c r="J26" s="42">
        <f t="shared" si="9"/>
        <v>1.4046587501816219</v>
      </c>
      <c r="K26" s="124">
        <f>AVERAGE(J26:J27)</f>
        <v>1.4513944842910469</v>
      </c>
      <c r="L26" s="124">
        <f>AVERAGE(I26:I27)</f>
        <v>0.87083669057462809</v>
      </c>
      <c r="M26" t="s">
        <v>53</v>
      </c>
      <c r="N26">
        <f>INTERCEPT(K4:K9,J4:J9)</f>
        <v>-4.4350536992840195E-2</v>
      </c>
      <c r="Q26" s="134"/>
      <c r="R26" s="134"/>
    </row>
    <row r="27" spans="1:19" ht="15" thickBot="1" x14ac:dyDescent="0.4">
      <c r="A27" s="16" t="s">
        <v>66</v>
      </c>
      <c r="B27" s="47">
        <f>(J20-$N$26)/$N$25</f>
        <v>898.87813104028294</v>
      </c>
      <c r="C27" s="104">
        <v>60</v>
      </c>
      <c r="D27" s="48">
        <f>(B27*B20)/2</f>
        <v>1797.7562620805659</v>
      </c>
      <c r="E27" s="49">
        <f t="shared" si="6"/>
        <v>1.7977562620805658</v>
      </c>
      <c r="F27" s="49">
        <f t="shared" si="7"/>
        <v>0.89887813104028291</v>
      </c>
      <c r="G27" s="31">
        <v>0.6</v>
      </c>
      <c r="H27" s="53">
        <v>1</v>
      </c>
      <c r="I27" s="49">
        <f t="shared" si="8"/>
        <v>0.89887813104028291</v>
      </c>
      <c r="J27" s="50">
        <f t="shared" si="9"/>
        <v>1.4981302184004717</v>
      </c>
      <c r="K27" s="126"/>
      <c r="L27" s="126"/>
      <c r="Q27" s="134">
        <f>_xlfn.STDEV.S(J26:J27)</f>
        <v>6.6094309025011538E-2</v>
      </c>
      <c r="R27" s="134"/>
    </row>
    <row r="28" spans="1:19" x14ac:dyDescent="0.35">
      <c r="Q28" s="134"/>
      <c r="R28" s="134"/>
    </row>
    <row r="29" spans="1:19" x14ac:dyDescent="0.35">
      <c r="A29" s="57"/>
      <c r="C29" s="56"/>
      <c r="D29" s="11"/>
      <c r="E29" s="57"/>
      <c r="G29" s="56"/>
      <c r="H29" s="11"/>
      <c r="I29" s="57"/>
      <c r="Q29" s="134"/>
      <c r="R29" s="134"/>
    </row>
    <row r="30" spans="1:19" x14ac:dyDescent="0.35">
      <c r="A30" s="57"/>
      <c r="D30" s="11"/>
      <c r="E30" s="57"/>
      <c r="H30" s="11"/>
      <c r="I30" s="57"/>
    </row>
    <row r="31" spans="1:19" x14ac:dyDescent="0.35">
      <c r="A31" s="57"/>
      <c r="C31" s="56"/>
      <c r="D31" s="11"/>
      <c r="E31" s="57"/>
      <c r="G31" s="56"/>
      <c r="H31" s="11"/>
      <c r="I31" s="57"/>
    </row>
    <row r="34" spans="1:6" x14ac:dyDescent="0.35">
      <c r="A34" s="54"/>
      <c r="B34" s="6"/>
      <c r="C34" s="6"/>
      <c r="D34" s="6"/>
      <c r="E34" s="19"/>
      <c r="F34" s="19"/>
    </row>
    <row r="35" spans="1:6" x14ac:dyDescent="0.35">
      <c r="A35" s="54"/>
      <c r="B35" s="55"/>
      <c r="C35" s="56"/>
    </row>
    <row r="36" spans="1:6" x14ac:dyDescent="0.35">
      <c r="A36" s="57"/>
      <c r="C36" s="56"/>
    </row>
    <row r="37" spans="1:6" x14ac:dyDescent="0.35">
      <c r="A37" s="57"/>
      <c r="C37" s="56"/>
    </row>
    <row r="38" spans="1:6" x14ac:dyDescent="0.35">
      <c r="A38" s="57"/>
      <c r="C38" s="56"/>
    </row>
    <row r="40" spans="1:6" x14ac:dyDescent="0.35">
      <c r="A40" s="54"/>
      <c r="B40" s="19"/>
      <c r="C40" s="58"/>
      <c r="D40" s="19"/>
      <c r="E40" s="58"/>
      <c r="F40" s="19"/>
    </row>
    <row r="41" spans="1:6" x14ac:dyDescent="0.35">
      <c r="B41" s="56"/>
      <c r="C41" s="56"/>
      <c r="E41" s="56"/>
      <c r="F41" s="56"/>
    </row>
  </sheetData>
  <mergeCells count="14">
    <mergeCell ref="K26:K27"/>
    <mergeCell ref="L26:L27"/>
    <mergeCell ref="A1:AE1"/>
    <mergeCell ref="B22:F22"/>
    <mergeCell ref="K24:K25"/>
    <mergeCell ref="L24:L25"/>
    <mergeCell ref="D2:I2"/>
    <mergeCell ref="N2:O2"/>
    <mergeCell ref="P2:R2"/>
    <mergeCell ref="S2:U2"/>
    <mergeCell ref="X14:AC14"/>
    <mergeCell ref="C15:E15"/>
    <mergeCell ref="F15:H15"/>
    <mergeCell ref="I15:J1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EBF43-1174-4F2B-BA1C-6C496797120C}">
  <dimension ref="A1:AE105"/>
  <sheetViews>
    <sheetView tabSelected="1" workbookViewId="0">
      <selection activeCell="Q28" sqref="Q28"/>
    </sheetView>
  </sheetViews>
  <sheetFormatPr defaultRowHeight="14.5" x14ac:dyDescent="0.35"/>
  <cols>
    <col min="1" max="1" width="15.1796875" customWidth="1"/>
    <col min="2" max="2" width="14.54296875" customWidth="1"/>
    <col min="3" max="3" width="12.54296875" bestFit="1" customWidth="1"/>
    <col min="4" max="4" width="11.54296875" bestFit="1" customWidth="1"/>
    <col min="6" max="6" width="15.453125" customWidth="1"/>
    <col min="10" max="10" width="14.54296875" customWidth="1"/>
    <col min="11" max="11" width="8.54296875" customWidth="1"/>
  </cols>
  <sheetData>
    <row r="1" spans="1:31" x14ac:dyDescent="0.35">
      <c r="A1" s="132" t="s">
        <v>57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</row>
    <row r="2" spans="1:31" ht="15" thickBot="1" x14ac:dyDescent="0.4">
      <c r="A2" t="s">
        <v>12</v>
      </c>
      <c r="D2" s="114" t="s">
        <v>3</v>
      </c>
      <c r="E2" s="114"/>
      <c r="F2" s="114"/>
      <c r="G2" s="114"/>
      <c r="H2" s="114"/>
      <c r="I2" s="114"/>
      <c r="N2" s="119" t="s">
        <v>2</v>
      </c>
      <c r="O2" s="120"/>
      <c r="P2" s="119"/>
      <c r="Q2" s="131"/>
      <c r="R2" s="120"/>
      <c r="S2" s="119"/>
      <c r="T2" s="131"/>
      <c r="U2" s="131"/>
      <c r="V2" s="1"/>
      <c r="W2" s="2"/>
      <c r="X2" s="2"/>
      <c r="Y2" s="2"/>
      <c r="Z2" s="2"/>
    </row>
    <row r="3" spans="1:31" ht="58.5" thickBot="1" x14ac:dyDescent="0.4">
      <c r="A3" s="9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4" t="s">
        <v>18</v>
      </c>
      <c r="G3" s="3" t="s">
        <v>19</v>
      </c>
      <c r="H3" s="94" t="s">
        <v>20</v>
      </c>
      <c r="I3" s="5"/>
      <c r="J3" s="108" t="s">
        <v>67</v>
      </c>
      <c r="N3" s="2"/>
      <c r="O3" s="7">
        <v>1</v>
      </c>
      <c r="P3" s="7">
        <v>2</v>
      </c>
      <c r="Q3" s="7">
        <v>3</v>
      </c>
      <c r="R3" s="7">
        <v>4</v>
      </c>
      <c r="S3" s="7">
        <v>5</v>
      </c>
      <c r="T3" s="7">
        <v>6</v>
      </c>
      <c r="U3" s="7">
        <v>7</v>
      </c>
      <c r="V3" s="7">
        <v>8</v>
      </c>
      <c r="W3" s="7">
        <v>9</v>
      </c>
      <c r="X3" s="7">
        <v>10</v>
      </c>
      <c r="Y3" s="7">
        <v>11</v>
      </c>
      <c r="Z3" s="7">
        <v>12</v>
      </c>
    </row>
    <row r="4" spans="1:31" x14ac:dyDescent="0.35">
      <c r="A4" s="8">
        <v>0</v>
      </c>
      <c r="B4" s="83">
        <v>0.08</v>
      </c>
      <c r="C4" s="83">
        <v>0.08</v>
      </c>
      <c r="D4" s="83">
        <v>0.08</v>
      </c>
      <c r="E4" s="9">
        <f>AVERAGE(B4:D4)</f>
        <v>0.08</v>
      </c>
      <c r="F4" s="9">
        <f>E4-$E$4</f>
        <v>0</v>
      </c>
      <c r="G4" s="9">
        <f>_xlfn.STDEV.S(B4:D4)</f>
        <v>0</v>
      </c>
      <c r="H4" s="10">
        <f>SQRT(G4)</f>
        <v>0</v>
      </c>
      <c r="I4" s="11"/>
      <c r="J4" s="13">
        <v>300</v>
      </c>
      <c r="K4">
        <v>4.3999999999999997E-2</v>
      </c>
      <c r="N4" s="12" t="s">
        <v>4</v>
      </c>
      <c r="O4" s="87">
        <v>0.08</v>
      </c>
      <c r="P4" s="87">
        <v>0.08</v>
      </c>
      <c r="Q4" s="87">
        <v>0.08</v>
      </c>
      <c r="R4" s="88">
        <v>0.22</v>
      </c>
      <c r="S4" s="88">
        <v>0.23699999999999999</v>
      </c>
      <c r="T4" s="88">
        <v>0.219</v>
      </c>
      <c r="U4" s="88">
        <v>0.23200000000000001</v>
      </c>
      <c r="V4" s="88">
        <v>0.22800000000000001</v>
      </c>
      <c r="W4" s="88">
        <v>0.23</v>
      </c>
      <c r="X4" s="2"/>
      <c r="Y4" s="2"/>
      <c r="Z4" s="2"/>
    </row>
    <row r="5" spans="1:31" x14ac:dyDescent="0.35">
      <c r="A5" s="13">
        <v>300</v>
      </c>
      <c r="B5" s="84">
        <v>0.123</v>
      </c>
      <c r="C5" s="84">
        <v>0.126</v>
      </c>
      <c r="D5" s="84">
        <v>0.123</v>
      </c>
      <c r="E5" s="14">
        <f t="shared" ref="E5:E10" si="0">AVERAGE(B5:D5)</f>
        <v>0.124</v>
      </c>
      <c r="F5" s="14">
        <f t="shared" ref="F5:F11" si="1">E5-$E$4</f>
        <v>4.3999999999999997E-2</v>
      </c>
      <c r="G5" s="14">
        <f t="shared" ref="G5:G11" si="2">_xlfn.STDEV.S(B5:D5)</f>
        <v>1.7320508075688791E-3</v>
      </c>
      <c r="H5" s="15">
        <f t="shared" ref="H5:H11" si="3">SQRT(G5)</f>
        <v>4.1617914502878196E-2</v>
      </c>
      <c r="I5" s="11"/>
      <c r="J5" s="13">
        <v>600</v>
      </c>
      <c r="K5">
        <v>8.8333333333333333E-2</v>
      </c>
      <c r="N5" s="12" t="s">
        <v>5</v>
      </c>
      <c r="O5" s="89">
        <v>0.123</v>
      </c>
      <c r="P5" s="89">
        <v>0.126</v>
      </c>
      <c r="Q5" s="89">
        <v>0.123</v>
      </c>
      <c r="R5" s="2">
        <v>0.25700000000000001</v>
      </c>
      <c r="S5" s="2">
        <v>0.26400000000000001</v>
      </c>
      <c r="T5" s="2">
        <v>0.253</v>
      </c>
      <c r="U5" s="2">
        <v>0.27</v>
      </c>
      <c r="V5" s="2">
        <v>0.27100000000000002</v>
      </c>
      <c r="W5" s="2">
        <v>0.27100000000000002</v>
      </c>
      <c r="X5" s="2"/>
      <c r="Y5" s="2"/>
      <c r="Z5" s="2"/>
    </row>
    <row r="6" spans="1:31" x14ac:dyDescent="0.35">
      <c r="A6" s="13">
        <v>600</v>
      </c>
      <c r="B6" s="84">
        <v>0.17100000000000001</v>
      </c>
      <c r="C6" s="84">
        <v>0.16900000000000001</v>
      </c>
      <c r="D6" s="84">
        <v>0.16500000000000001</v>
      </c>
      <c r="E6" s="14">
        <f t="shared" si="0"/>
        <v>0.16833333333333333</v>
      </c>
      <c r="F6" s="14">
        <f t="shared" si="1"/>
        <v>8.8333333333333333E-2</v>
      </c>
      <c r="G6" s="14">
        <f t="shared" si="2"/>
        <v>3.0550504633038958E-3</v>
      </c>
      <c r="H6" s="15">
        <f t="shared" si="3"/>
        <v>5.5272510919116891E-2</v>
      </c>
      <c r="I6" s="11"/>
      <c r="J6" s="13">
        <v>1200</v>
      </c>
      <c r="K6">
        <v>0.21166666666666667</v>
      </c>
      <c r="N6" s="12" t="s">
        <v>6</v>
      </c>
      <c r="O6" s="89">
        <v>0.17100000000000001</v>
      </c>
      <c r="P6" s="89">
        <v>0.16900000000000001</v>
      </c>
      <c r="Q6" s="89">
        <v>0.16500000000000001</v>
      </c>
      <c r="R6" s="90">
        <v>0.28499999999999998</v>
      </c>
      <c r="S6" s="90">
        <v>0.28799999999999998</v>
      </c>
      <c r="T6" s="90">
        <v>0.28299999999999997</v>
      </c>
      <c r="U6" s="90">
        <v>0.31</v>
      </c>
      <c r="V6" s="90">
        <v>0.312</v>
      </c>
      <c r="W6" s="90">
        <v>0.315</v>
      </c>
      <c r="X6" s="2"/>
      <c r="Y6" s="2"/>
      <c r="Z6" s="2"/>
    </row>
    <row r="7" spans="1:31" x14ac:dyDescent="0.35">
      <c r="A7" s="13">
        <v>1200</v>
      </c>
      <c r="B7" s="84">
        <v>0.28999999999999998</v>
      </c>
      <c r="C7" s="84">
        <v>0.29199999999999998</v>
      </c>
      <c r="D7" s="84">
        <v>0.29299999999999998</v>
      </c>
      <c r="E7" s="14">
        <f t="shared" si="0"/>
        <v>0.29166666666666669</v>
      </c>
      <c r="F7" s="14">
        <f t="shared" si="1"/>
        <v>0.21166666666666667</v>
      </c>
      <c r="G7" s="14">
        <f t="shared" si="2"/>
        <v>1.5275252316519479E-3</v>
      </c>
      <c r="H7" s="15">
        <f t="shared" si="3"/>
        <v>3.9083567284115044E-2</v>
      </c>
      <c r="I7" s="11"/>
      <c r="J7" s="13">
        <v>2500</v>
      </c>
      <c r="K7">
        <v>0.502</v>
      </c>
      <c r="N7" s="12" t="s">
        <v>7</v>
      </c>
      <c r="O7" s="89">
        <v>0.28999999999999998</v>
      </c>
      <c r="P7" s="89">
        <v>0.29199999999999998</v>
      </c>
      <c r="Q7" s="89">
        <v>0.29299999999999998</v>
      </c>
      <c r="R7" s="90">
        <v>0.309</v>
      </c>
      <c r="S7" s="90">
        <v>0.30199999999999999</v>
      </c>
      <c r="T7" s="90">
        <v>0.308</v>
      </c>
      <c r="U7" s="90">
        <v>0.29199999999999998</v>
      </c>
      <c r="V7" s="90">
        <v>0.29399999999999998</v>
      </c>
      <c r="W7" s="90">
        <v>0.29399999999999998</v>
      </c>
      <c r="X7" s="2"/>
      <c r="Y7" s="2"/>
      <c r="Z7" s="2"/>
    </row>
    <row r="8" spans="1:31" x14ac:dyDescent="0.35">
      <c r="A8" s="13">
        <v>2000</v>
      </c>
      <c r="B8" s="84">
        <v>0.42799999999999999</v>
      </c>
      <c r="C8" s="84">
        <v>0.42099999999999999</v>
      </c>
      <c r="D8" s="84">
        <v>0.432</v>
      </c>
      <c r="E8" s="14">
        <f t="shared" si="0"/>
        <v>0.42699999999999999</v>
      </c>
      <c r="F8" s="14">
        <f t="shared" si="1"/>
        <v>0.34699999999999998</v>
      </c>
      <c r="G8" s="14">
        <f t="shared" si="2"/>
        <v>5.5677643628300267E-3</v>
      </c>
      <c r="H8" s="15">
        <f t="shared" si="3"/>
        <v>7.4617453473232564E-2</v>
      </c>
      <c r="I8" s="11"/>
      <c r="J8" s="13">
        <v>3200</v>
      </c>
      <c r="K8">
        <v>0.68200000000000005</v>
      </c>
      <c r="N8" s="12" t="s">
        <v>8</v>
      </c>
      <c r="O8" s="89">
        <v>0.42799999999999999</v>
      </c>
      <c r="P8" s="89">
        <v>0.42099999999999999</v>
      </c>
      <c r="Q8" s="89">
        <v>0.432</v>
      </c>
      <c r="R8" s="91">
        <v>0.115</v>
      </c>
      <c r="S8" s="91">
        <v>0.11</v>
      </c>
      <c r="T8" s="91">
        <v>0.111</v>
      </c>
      <c r="U8" s="2"/>
      <c r="V8" s="2"/>
      <c r="W8" s="2"/>
      <c r="X8" s="2"/>
      <c r="Y8" s="2"/>
      <c r="Z8" s="2"/>
    </row>
    <row r="9" spans="1:31" ht="15" thickBot="1" x14ac:dyDescent="0.4">
      <c r="A9" s="13">
        <v>2500</v>
      </c>
      <c r="B9" s="84">
        <v>0.58199999999999996</v>
      </c>
      <c r="C9" s="84">
        <v>0.59399999999999997</v>
      </c>
      <c r="D9" s="84">
        <v>0.56999999999999995</v>
      </c>
      <c r="E9" s="14">
        <f t="shared" si="0"/>
        <v>0.58199999999999996</v>
      </c>
      <c r="F9" s="14">
        <f t="shared" si="1"/>
        <v>0.502</v>
      </c>
      <c r="G9" s="14">
        <f t="shared" si="2"/>
        <v>1.2000000000000011E-2</v>
      </c>
      <c r="H9" s="15">
        <f t="shared" si="3"/>
        <v>0.10954451150103327</v>
      </c>
      <c r="I9" s="11"/>
      <c r="J9" s="16">
        <v>4000</v>
      </c>
      <c r="K9">
        <v>0.871</v>
      </c>
      <c r="N9" s="12" t="s">
        <v>9</v>
      </c>
      <c r="O9" s="89">
        <v>0.58199999999999996</v>
      </c>
      <c r="P9" s="89">
        <v>0.59399999999999997</v>
      </c>
      <c r="Q9" s="89">
        <v>0.56999999999999995</v>
      </c>
      <c r="R9" s="2"/>
      <c r="S9" s="2"/>
      <c r="T9" s="2"/>
      <c r="U9" s="2"/>
      <c r="V9" s="2"/>
      <c r="W9" s="2"/>
      <c r="X9" s="2"/>
      <c r="Y9" s="2"/>
      <c r="Z9" s="2"/>
    </row>
    <row r="10" spans="1:31" x14ac:dyDescent="0.35">
      <c r="A10" s="13">
        <v>3200</v>
      </c>
      <c r="B10" s="84">
        <v>0.76600000000000001</v>
      </c>
      <c r="C10" s="84">
        <v>0.751</v>
      </c>
      <c r="D10" s="84">
        <v>0.76900000000000002</v>
      </c>
      <c r="E10" s="14">
        <f t="shared" si="0"/>
        <v>0.76200000000000001</v>
      </c>
      <c r="F10" s="14">
        <f t="shared" si="1"/>
        <v>0.68200000000000005</v>
      </c>
      <c r="G10" s="14">
        <f t="shared" si="2"/>
        <v>9.6436507609929632E-3</v>
      </c>
      <c r="H10" s="15">
        <f t="shared" si="3"/>
        <v>9.8202091428813074E-2</v>
      </c>
      <c r="I10" s="11"/>
      <c r="J10" s="11"/>
      <c r="N10" s="12" t="s">
        <v>10</v>
      </c>
      <c r="O10" s="89">
        <v>0.76600000000000001</v>
      </c>
      <c r="P10" s="89">
        <v>0.751</v>
      </c>
      <c r="Q10" s="89">
        <v>0.76900000000000002</v>
      </c>
      <c r="R10" s="2"/>
      <c r="S10" s="2"/>
      <c r="T10" s="2"/>
      <c r="U10" s="2"/>
      <c r="V10" s="2"/>
      <c r="W10" s="2"/>
      <c r="X10" s="2"/>
      <c r="Y10" s="2"/>
      <c r="Z10" s="2"/>
    </row>
    <row r="11" spans="1:31" ht="15" thickBot="1" x14ac:dyDescent="0.4">
      <c r="A11" s="16">
        <v>4000</v>
      </c>
      <c r="B11" s="84">
        <v>0.94299999999999995</v>
      </c>
      <c r="C11" s="84">
        <v>0.95399999999999996</v>
      </c>
      <c r="D11" s="84">
        <v>0.95599999999999996</v>
      </c>
      <c r="E11" s="17">
        <f>AVERAGE(B11:D11)</f>
        <v>0.95099999999999996</v>
      </c>
      <c r="F11" s="17">
        <f t="shared" si="1"/>
        <v>0.871</v>
      </c>
      <c r="G11" s="17">
        <f t="shared" si="2"/>
        <v>7.0000000000000071E-3</v>
      </c>
      <c r="H11" s="18">
        <f t="shared" si="3"/>
        <v>8.3666002653407595E-2</v>
      </c>
      <c r="I11" s="11"/>
      <c r="J11" s="11"/>
      <c r="N11" s="12" t="s">
        <v>11</v>
      </c>
      <c r="O11" s="89">
        <v>0.94299999999999995</v>
      </c>
      <c r="P11" s="89">
        <v>0.95399999999999996</v>
      </c>
      <c r="Q11" s="89">
        <v>0.95599999999999996</v>
      </c>
      <c r="R11" s="2"/>
      <c r="S11" s="2"/>
      <c r="T11" s="2"/>
      <c r="U11" s="2"/>
      <c r="V11" s="2"/>
      <c r="W11" s="2"/>
      <c r="X11" s="2"/>
      <c r="Y11" s="2"/>
      <c r="Z11" s="2"/>
    </row>
    <row r="13" spans="1:31" x14ac:dyDescent="0.35">
      <c r="S13" s="19"/>
    </row>
    <row r="14" spans="1:31" ht="15" thickBot="1" x14ac:dyDescent="0.4">
      <c r="X14" s="114"/>
      <c r="Y14" s="114"/>
      <c r="Z14" s="114"/>
      <c r="AA14" s="114"/>
      <c r="AB14" s="114"/>
      <c r="AC14" s="114"/>
    </row>
    <row r="15" spans="1:31" ht="15" thickBot="1" x14ac:dyDescent="0.4">
      <c r="A15" s="20" t="s">
        <v>22</v>
      </c>
      <c r="B15" s="21"/>
      <c r="C15" s="121" t="s">
        <v>23</v>
      </c>
      <c r="D15" s="121"/>
      <c r="E15" s="121"/>
      <c r="F15" s="121" t="s">
        <v>24</v>
      </c>
      <c r="G15" s="121"/>
      <c r="H15" s="121"/>
      <c r="I15" s="122" t="s">
        <v>25</v>
      </c>
      <c r="J15" s="123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31" ht="29.5" thickBot="1" x14ac:dyDescent="0.4">
      <c r="A16" s="22" t="s">
        <v>26</v>
      </c>
      <c r="B16" s="23" t="s">
        <v>55</v>
      </c>
      <c r="C16" s="24" t="s">
        <v>14</v>
      </c>
      <c r="D16" s="24" t="s">
        <v>15</v>
      </c>
      <c r="E16" s="24" t="s">
        <v>28</v>
      </c>
      <c r="F16" s="24" t="s">
        <v>14</v>
      </c>
      <c r="G16" s="24" t="s">
        <v>15</v>
      </c>
      <c r="H16" s="24" t="s">
        <v>28</v>
      </c>
      <c r="I16" s="25" t="s">
        <v>29</v>
      </c>
      <c r="J16" s="85" t="s">
        <v>30</v>
      </c>
      <c r="K16" s="26" t="s">
        <v>56</v>
      </c>
      <c r="L16" s="27"/>
      <c r="P16" s="5"/>
      <c r="S16" s="19"/>
    </row>
    <row r="17" spans="1:19" x14ac:dyDescent="0.35">
      <c r="A17" s="8" t="s">
        <v>61</v>
      </c>
      <c r="B17" s="2">
        <v>4</v>
      </c>
      <c r="C17" s="90">
        <v>0.28499999999999998</v>
      </c>
      <c r="D17" s="90">
        <v>0.28799999999999998</v>
      </c>
      <c r="E17" s="90">
        <v>0.28299999999999997</v>
      </c>
      <c r="F17" s="91">
        <v>0.115</v>
      </c>
      <c r="G17" s="91">
        <v>0.11</v>
      </c>
      <c r="H17" s="91">
        <v>0.111</v>
      </c>
      <c r="I17" s="30">
        <f t="shared" ref="I17:I18" si="4">AVERAGE(C17:E17)</f>
        <v>0.28533333333333327</v>
      </c>
      <c r="J17" s="15">
        <f t="shared" ref="J17:J18" si="5">AVERAGE(C17:E17)-AVERAGE(F17:H17)</f>
        <v>0.17333333333333328</v>
      </c>
      <c r="K17" s="11"/>
      <c r="S17" s="19"/>
    </row>
    <row r="18" spans="1:19" ht="15" thickBot="1" x14ac:dyDescent="0.4">
      <c r="A18" s="16" t="s">
        <v>62</v>
      </c>
      <c r="B18" s="31">
        <v>4</v>
      </c>
      <c r="C18" s="90">
        <v>0.31</v>
      </c>
      <c r="D18" s="90">
        <v>0.312</v>
      </c>
      <c r="E18" s="90">
        <v>0.315</v>
      </c>
      <c r="F18" s="91">
        <v>0.115</v>
      </c>
      <c r="G18" s="91">
        <v>0.11</v>
      </c>
      <c r="H18" s="91">
        <v>0.111</v>
      </c>
      <c r="I18" s="30">
        <f t="shared" si="4"/>
        <v>0.31233333333333335</v>
      </c>
      <c r="J18" s="15">
        <f t="shared" si="5"/>
        <v>0.20033333333333336</v>
      </c>
      <c r="S18" s="19"/>
    </row>
    <row r="19" spans="1:19" x14ac:dyDescent="0.35">
      <c r="A19" s="8" t="s">
        <v>65</v>
      </c>
      <c r="B19" s="2">
        <v>4</v>
      </c>
      <c r="C19" s="90">
        <v>0.309</v>
      </c>
      <c r="D19" s="90">
        <v>0.30199999999999999</v>
      </c>
      <c r="E19" s="90">
        <v>0.308</v>
      </c>
      <c r="F19" s="91">
        <v>0.115</v>
      </c>
      <c r="G19" s="91">
        <v>0.11</v>
      </c>
      <c r="H19" s="91">
        <v>0.111</v>
      </c>
      <c r="I19" s="30">
        <f t="shared" ref="I19:I20" si="6">AVERAGE(C19:E19)</f>
        <v>0.30633333333333335</v>
      </c>
      <c r="J19" s="15">
        <f t="shared" ref="J19:J20" si="7">AVERAGE(C19:E19)-AVERAGE(F19:H19)</f>
        <v>0.19433333333333336</v>
      </c>
      <c r="K19" s="11"/>
      <c r="S19" s="19"/>
    </row>
    <row r="20" spans="1:19" ht="15" thickBot="1" x14ac:dyDescent="0.4">
      <c r="A20" s="16" t="s">
        <v>66</v>
      </c>
      <c r="B20" s="31">
        <v>4</v>
      </c>
      <c r="C20" s="90">
        <v>0.29199999999999998</v>
      </c>
      <c r="D20" s="90">
        <v>0.29399999999999998</v>
      </c>
      <c r="E20" s="90">
        <v>0.29399999999999998</v>
      </c>
      <c r="F20" s="91">
        <v>0.115</v>
      </c>
      <c r="G20" s="91">
        <v>0.11</v>
      </c>
      <c r="H20" s="91">
        <v>0.111</v>
      </c>
      <c r="I20" s="30">
        <f t="shared" si="6"/>
        <v>0.29333333333333328</v>
      </c>
      <c r="J20" s="15">
        <f t="shared" si="7"/>
        <v>0.18133333333333329</v>
      </c>
      <c r="S20" s="19"/>
    </row>
    <row r="21" spans="1:19" x14ac:dyDescent="0.35">
      <c r="S21" s="19"/>
    </row>
    <row r="22" spans="1:19" ht="15" thickBot="1" x14ac:dyDescent="0.4">
      <c r="B22" s="114" t="s">
        <v>39</v>
      </c>
      <c r="C22" s="114"/>
      <c r="D22" s="114"/>
      <c r="E22" s="114"/>
      <c r="F22" s="114"/>
      <c r="H22" s="33"/>
      <c r="I22" s="33"/>
      <c r="J22" s="33"/>
      <c r="N22" s="19"/>
    </row>
    <row r="23" spans="1:19" ht="87.5" thickBot="1" x14ac:dyDescent="0.4">
      <c r="A23" s="22" t="s">
        <v>26</v>
      </c>
      <c r="B23" s="25" t="s">
        <v>40</v>
      </c>
      <c r="C23" s="23" t="s">
        <v>41</v>
      </c>
      <c r="D23" s="24" t="s">
        <v>42</v>
      </c>
      <c r="E23" s="24" t="s">
        <v>43</v>
      </c>
      <c r="F23" s="34" t="s">
        <v>44</v>
      </c>
      <c r="G23" s="35" t="s">
        <v>45</v>
      </c>
      <c r="H23" s="36" t="s">
        <v>46</v>
      </c>
      <c r="I23" s="37" t="s">
        <v>47</v>
      </c>
      <c r="J23" s="34" t="s">
        <v>48</v>
      </c>
      <c r="K23" s="38" t="s">
        <v>49</v>
      </c>
      <c r="L23" s="38" t="s">
        <v>50</v>
      </c>
      <c r="Q23" s="133" t="s">
        <v>68</v>
      </c>
    </row>
    <row r="24" spans="1:19" x14ac:dyDescent="0.35">
      <c r="A24" s="8" t="s">
        <v>61</v>
      </c>
      <c r="B24" s="43">
        <f>(J17-$N$26)/$N$25</f>
        <v>963.81620369758866</v>
      </c>
      <c r="C24" s="2">
        <v>60</v>
      </c>
      <c r="D24" s="44">
        <f>(B24*B17)/2</f>
        <v>1927.6324073951773</v>
      </c>
      <c r="E24" s="45">
        <f t="shared" ref="E24:E27" si="8">D24/1000</f>
        <v>1.9276324073951774</v>
      </c>
      <c r="F24" s="45">
        <f t="shared" ref="F24:F27" si="9">(E24/1)/(C24/30)</f>
        <v>0.96381620369758869</v>
      </c>
      <c r="G24" s="2">
        <v>0.6</v>
      </c>
      <c r="H24" s="2">
        <v>1</v>
      </c>
      <c r="I24" s="45">
        <f t="shared" ref="I24:I27" si="10">F24/1</f>
        <v>0.96381620369758869</v>
      </c>
      <c r="J24" s="46">
        <f t="shared" ref="J24:J27" si="11">I24/(G24*H24)</f>
        <v>1.6063603394959811</v>
      </c>
      <c r="K24" s="124">
        <f>AVERAGE(J24:J25)</f>
        <v>1.7059812464134394</v>
      </c>
      <c r="L24" s="124">
        <f>AVERAGE(I24:I25)</f>
        <v>1.0235887478480636</v>
      </c>
      <c r="N24" s="19" t="s">
        <v>51</v>
      </c>
      <c r="Q24" s="134">
        <f>_xlfn.STDEV.S(J24:J25)</f>
        <v>0.14088523765857736</v>
      </c>
    </row>
    <row r="25" spans="1:19" ht="15" thickBot="1" x14ac:dyDescent="0.4">
      <c r="A25" s="16" t="s">
        <v>62</v>
      </c>
      <c r="B25" s="43">
        <f>(J18-$N$26)/$N$25</f>
        <v>1083.3612919985387</v>
      </c>
      <c r="C25" s="2">
        <v>60</v>
      </c>
      <c r="D25" s="44">
        <f>(B25*B18)/2</f>
        <v>2166.7225839970774</v>
      </c>
      <c r="E25" s="45">
        <f t="shared" si="8"/>
        <v>2.1667225839970774</v>
      </c>
      <c r="F25" s="45">
        <f t="shared" si="9"/>
        <v>1.0833612919985387</v>
      </c>
      <c r="G25" s="2">
        <v>0.6</v>
      </c>
      <c r="H25" s="2">
        <v>1</v>
      </c>
      <c r="I25" s="45">
        <f t="shared" si="10"/>
        <v>1.0833612919985387</v>
      </c>
      <c r="J25" s="46">
        <f t="shared" si="11"/>
        <v>1.8056021533308979</v>
      </c>
      <c r="K25" s="125"/>
      <c r="L25" s="125"/>
      <c r="M25" t="s">
        <v>52</v>
      </c>
      <c r="N25">
        <f>SLOPE(K4:K9,J4:J9)</f>
        <v>2.2585620525059668E-4</v>
      </c>
      <c r="Q25" s="134"/>
    </row>
    <row r="26" spans="1:19" x14ac:dyDescent="0.35">
      <c r="A26" s="8" t="s">
        <v>65</v>
      </c>
      <c r="B26" s="43">
        <f>(J19-$N$26)/$N$25</f>
        <v>1056.7957168205498</v>
      </c>
      <c r="C26" s="51">
        <v>60</v>
      </c>
      <c r="D26" s="44">
        <f>(B26*B19)/2</f>
        <v>2113.5914336410997</v>
      </c>
      <c r="E26" s="45">
        <f t="shared" si="8"/>
        <v>2.1135914336410995</v>
      </c>
      <c r="F26" s="45">
        <f t="shared" si="9"/>
        <v>1.0567957168205497</v>
      </c>
      <c r="G26" s="2">
        <v>0.6</v>
      </c>
      <c r="H26" s="52">
        <v>1</v>
      </c>
      <c r="I26" s="45">
        <f t="shared" si="10"/>
        <v>1.0567957168205497</v>
      </c>
      <c r="J26" s="46">
        <f t="shared" si="11"/>
        <v>1.7613261947009162</v>
      </c>
      <c r="K26" s="124">
        <f>AVERAGE(J26:J27)</f>
        <v>1.7133605728517696</v>
      </c>
      <c r="L26" s="124">
        <f>AVERAGE(I26:I27)</f>
        <v>1.0280163437110617</v>
      </c>
      <c r="M26" t="s">
        <v>53</v>
      </c>
      <c r="N26">
        <f>INTERCEPT(K4:K9,J4:J9)</f>
        <v>-4.4350536992840195E-2</v>
      </c>
      <c r="Q26" s="134"/>
    </row>
    <row r="27" spans="1:19" ht="15" thickBot="1" x14ac:dyDescent="0.4">
      <c r="A27" s="16" t="s">
        <v>66</v>
      </c>
      <c r="B27" s="43">
        <f>(J20-$N$26)/$N$25</f>
        <v>999.23697060157372</v>
      </c>
      <c r="C27" s="51">
        <v>60</v>
      </c>
      <c r="D27" s="44">
        <f>(B27*B20)/2</f>
        <v>1998.4739412031474</v>
      </c>
      <c r="E27" s="45">
        <f t="shared" si="8"/>
        <v>1.9984739412031474</v>
      </c>
      <c r="F27" s="45">
        <f t="shared" si="9"/>
        <v>0.99923697060157368</v>
      </c>
      <c r="G27" s="2">
        <v>0.6</v>
      </c>
      <c r="H27" s="52">
        <v>1</v>
      </c>
      <c r="I27" s="45">
        <f t="shared" si="10"/>
        <v>0.99923697060157368</v>
      </c>
      <c r="J27" s="46">
        <f t="shared" si="11"/>
        <v>1.6653949510026229</v>
      </c>
      <c r="K27" s="126"/>
      <c r="L27" s="126"/>
      <c r="Q27" s="134">
        <f>_xlfn.STDEV.S(J26:J27)</f>
        <v>6.7833632946722455E-2</v>
      </c>
    </row>
    <row r="29" spans="1:19" x14ac:dyDescent="0.35">
      <c r="A29" s="54"/>
      <c r="B29" s="6"/>
      <c r="C29" s="6"/>
      <c r="D29" s="5"/>
      <c r="E29" s="5"/>
      <c r="F29" s="5"/>
      <c r="G29" s="6"/>
      <c r="H29" s="5"/>
      <c r="I29" s="5"/>
      <c r="J29" s="5"/>
    </row>
    <row r="30" spans="1:19" x14ac:dyDescent="0.35">
      <c r="A30" s="54"/>
      <c r="B30" s="55"/>
      <c r="C30" s="56"/>
      <c r="F30" s="11"/>
      <c r="G30" s="6"/>
      <c r="I30" s="5"/>
      <c r="J30" s="5"/>
    </row>
    <row r="31" spans="1:19" x14ac:dyDescent="0.35">
      <c r="A31" s="57"/>
      <c r="C31" s="56"/>
      <c r="D31" s="11"/>
      <c r="E31" s="11"/>
      <c r="F31" s="11"/>
      <c r="G31" s="11"/>
      <c r="H31" s="11"/>
      <c r="I31" s="11"/>
      <c r="J31" s="11"/>
    </row>
    <row r="32" spans="1:19" x14ac:dyDescent="0.35">
      <c r="A32" s="57"/>
      <c r="D32" s="11"/>
      <c r="E32" s="11"/>
      <c r="F32" s="11"/>
      <c r="G32" s="11"/>
      <c r="H32" s="11"/>
      <c r="I32" s="11"/>
      <c r="J32" s="11"/>
    </row>
    <row r="33" spans="1:10" x14ac:dyDescent="0.35">
      <c r="A33" s="57"/>
      <c r="C33" s="56"/>
      <c r="D33" s="11"/>
      <c r="E33" s="11"/>
      <c r="F33" s="11"/>
      <c r="G33" s="11"/>
      <c r="H33" s="11"/>
      <c r="I33" s="11"/>
      <c r="J33" s="11"/>
    </row>
    <row r="34" spans="1:10" x14ac:dyDescent="0.35">
      <c r="C34" s="11"/>
      <c r="D34" s="11"/>
      <c r="E34" s="11"/>
      <c r="F34" s="11"/>
      <c r="G34" s="11"/>
      <c r="H34" s="11"/>
      <c r="I34" s="11"/>
      <c r="J34" s="11"/>
    </row>
    <row r="35" spans="1:10" x14ac:dyDescent="0.35">
      <c r="C35" s="11"/>
      <c r="D35" s="11"/>
      <c r="E35" s="11"/>
      <c r="F35" s="11"/>
      <c r="G35" s="11"/>
      <c r="H35" s="11"/>
      <c r="I35" s="11"/>
      <c r="J35" s="11"/>
    </row>
    <row r="36" spans="1:10" x14ac:dyDescent="0.35">
      <c r="C36" s="11"/>
      <c r="D36" s="11"/>
      <c r="E36" s="11"/>
      <c r="F36" s="11"/>
      <c r="G36" s="11"/>
      <c r="H36" s="11"/>
      <c r="I36" s="11"/>
      <c r="J36" s="11"/>
    </row>
    <row r="37" spans="1:10" x14ac:dyDescent="0.35">
      <c r="C37" s="11"/>
      <c r="D37" s="11"/>
      <c r="E37" s="11"/>
      <c r="F37" s="11"/>
      <c r="G37" s="11"/>
      <c r="H37" s="11"/>
      <c r="I37" s="11"/>
      <c r="J37" s="11"/>
    </row>
    <row r="42" spans="1:10" x14ac:dyDescent="0.35">
      <c r="A42" s="54"/>
      <c r="B42" s="6"/>
      <c r="C42" s="6"/>
      <c r="D42" s="6"/>
      <c r="E42" s="19"/>
      <c r="F42" s="19"/>
    </row>
    <row r="43" spans="1:10" x14ac:dyDescent="0.35">
      <c r="A43" s="54"/>
      <c r="B43" s="55"/>
      <c r="C43" s="56"/>
    </row>
    <row r="44" spans="1:10" x14ac:dyDescent="0.35">
      <c r="A44" s="57"/>
      <c r="C44" s="56"/>
    </row>
    <row r="45" spans="1:10" x14ac:dyDescent="0.35">
      <c r="A45" s="57"/>
      <c r="C45" s="56"/>
    </row>
    <row r="46" spans="1:10" x14ac:dyDescent="0.35">
      <c r="A46" s="57"/>
      <c r="C46" s="56"/>
    </row>
    <row r="49" spans="1:20" x14ac:dyDescent="0.35">
      <c r="A49" s="54"/>
      <c r="B49" s="6"/>
      <c r="C49" s="6"/>
      <c r="D49" s="6"/>
      <c r="E49" s="58"/>
    </row>
    <row r="50" spans="1:20" x14ac:dyDescent="0.35">
      <c r="A50" s="54"/>
      <c r="B50" s="55"/>
      <c r="C50" s="56"/>
      <c r="D50" s="56"/>
    </row>
    <row r="51" spans="1:20" x14ac:dyDescent="0.35">
      <c r="A51" s="57"/>
      <c r="B51" s="55"/>
      <c r="C51" s="56"/>
      <c r="D51" s="56"/>
    </row>
    <row r="52" spans="1:20" x14ac:dyDescent="0.35">
      <c r="A52" s="57"/>
      <c r="B52" s="55"/>
    </row>
    <row r="53" spans="1:20" x14ac:dyDescent="0.35">
      <c r="A53" s="57"/>
      <c r="B53" s="55"/>
      <c r="C53" s="56"/>
      <c r="D53" s="56"/>
    </row>
    <row r="57" spans="1:20" x14ac:dyDescent="0.35">
      <c r="A57" s="54"/>
      <c r="B57" s="6"/>
      <c r="C57" s="58"/>
      <c r="D57" s="19"/>
      <c r="E57" s="58"/>
      <c r="F57" s="19"/>
      <c r="K57" s="54"/>
      <c r="L57" s="6"/>
      <c r="M57" s="19"/>
      <c r="N57" s="105"/>
      <c r="O57" s="19"/>
      <c r="P57" s="105"/>
      <c r="Q57" s="19"/>
      <c r="R57" s="105"/>
      <c r="S57" s="19"/>
      <c r="T57" s="105"/>
    </row>
    <row r="58" spans="1:20" x14ac:dyDescent="0.35">
      <c r="A58" s="54"/>
      <c r="B58" s="106"/>
      <c r="C58" s="106"/>
      <c r="E58" s="56"/>
      <c r="F58" s="56"/>
      <c r="K58" s="54"/>
      <c r="L58" s="55"/>
      <c r="M58" s="56"/>
      <c r="N58" s="56"/>
      <c r="O58" s="56"/>
      <c r="P58" s="56"/>
      <c r="Q58" s="56"/>
      <c r="R58" s="56"/>
      <c r="S58" s="56"/>
      <c r="T58" s="56"/>
    </row>
    <row r="59" spans="1:20" x14ac:dyDescent="0.35">
      <c r="A59" s="57"/>
      <c r="B59" s="56"/>
      <c r="C59" s="56"/>
      <c r="E59" s="56"/>
      <c r="F59" s="56"/>
      <c r="K59" s="57"/>
      <c r="M59" s="56"/>
      <c r="N59" s="56"/>
      <c r="O59" s="56"/>
      <c r="P59" s="56"/>
      <c r="Q59" s="56"/>
      <c r="R59" s="56"/>
      <c r="S59" s="56"/>
      <c r="T59" s="56"/>
    </row>
    <row r="60" spans="1:20" x14ac:dyDescent="0.35">
      <c r="A60" s="57"/>
      <c r="B60" s="56"/>
      <c r="C60" s="56"/>
      <c r="E60" s="56"/>
      <c r="F60" s="56"/>
      <c r="K60" s="57"/>
      <c r="M60" s="56"/>
      <c r="N60" s="56"/>
      <c r="O60" s="56"/>
      <c r="P60" s="56"/>
      <c r="Q60" s="56"/>
      <c r="R60" s="56"/>
      <c r="S60" s="56"/>
      <c r="T60" s="56"/>
    </row>
    <row r="61" spans="1:20" x14ac:dyDescent="0.35">
      <c r="A61" s="57"/>
      <c r="B61" s="56"/>
      <c r="C61" s="56"/>
      <c r="E61" s="56"/>
      <c r="F61" s="56"/>
      <c r="K61" s="57"/>
      <c r="M61" s="56"/>
      <c r="N61" s="56"/>
      <c r="O61" s="56"/>
      <c r="P61" s="56"/>
      <c r="Q61" s="56"/>
      <c r="R61" s="56"/>
      <c r="S61" s="56"/>
      <c r="T61" s="56"/>
    </row>
    <row r="63" spans="1:20" x14ac:dyDescent="0.35">
      <c r="A63" s="54"/>
      <c r="B63" s="6"/>
      <c r="C63" s="58"/>
      <c r="D63" s="19"/>
      <c r="E63" s="58"/>
      <c r="F63" s="19"/>
    </row>
    <row r="64" spans="1:20" x14ac:dyDescent="0.35">
      <c r="A64" s="54"/>
      <c r="B64" s="106"/>
      <c r="C64" s="56"/>
      <c r="E64" s="56"/>
      <c r="F64" s="56"/>
    </row>
    <row r="65" spans="1:6" x14ac:dyDescent="0.35">
      <c r="A65" s="57"/>
      <c r="B65" s="56"/>
      <c r="C65" s="56"/>
      <c r="E65" s="56"/>
      <c r="F65" s="56"/>
    </row>
    <row r="66" spans="1:6" x14ac:dyDescent="0.35">
      <c r="A66" s="57"/>
      <c r="B66" s="56"/>
      <c r="C66" s="56"/>
      <c r="E66" s="56"/>
      <c r="F66" s="56"/>
    </row>
    <row r="67" spans="1:6" x14ac:dyDescent="0.35">
      <c r="A67" s="57"/>
      <c r="B67" s="56"/>
      <c r="C67" s="56"/>
      <c r="E67" s="56"/>
      <c r="F67" s="56"/>
    </row>
    <row r="69" spans="1:6" x14ac:dyDescent="0.35">
      <c r="A69" s="54"/>
      <c r="B69" s="19"/>
      <c r="C69" s="58"/>
      <c r="D69" s="19"/>
      <c r="E69" s="58"/>
      <c r="F69" s="19"/>
    </row>
    <row r="70" spans="1:6" x14ac:dyDescent="0.35">
      <c r="A70" s="54"/>
      <c r="B70" s="56"/>
      <c r="C70" s="56"/>
      <c r="E70" s="56"/>
      <c r="F70" s="56"/>
    </row>
    <row r="71" spans="1:6" x14ac:dyDescent="0.35">
      <c r="A71" s="57"/>
      <c r="B71" s="56"/>
      <c r="C71" s="56"/>
      <c r="E71" s="56"/>
      <c r="F71" s="56"/>
    </row>
    <row r="72" spans="1:6" x14ac:dyDescent="0.35">
      <c r="A72" s="57"/>
      <c r="B72" s="56"/>
      <c r="C72" s="56"/>
      <c r="E72" s="56"/>
      <c r="F72" s="56"/>
    </row>
    <row r="73" spans="1:6" x14ac:dyDescent="0.35">
      <c r="A73" s="57"/>
      <c r="B73" s="56"/>
      <c r="C73" s="56"/>
      <c r="E73" s="56"/>
      <c r="F73" s="56"/>
    </row>
    <row r="75" spans="1:6" x14ac:dyDescent="0.35">
      <c r="A75" s="107"/>
    </row>
    <row r="76" spans="1:6" x14ac:dyDescent="0.35">
      <c r="A76" s="54"/>
      <c r="B76" s="19"/>
      <c r="C76" s="58"/>
      <c r="D76" s="19"/>
      <c r="E76" s="58"/>
      <c r="F76" s="19"/>
    </row>
    <row r="77" spans="1:6" x14ac:dyDescent="0.35">
      <c r="B77" s="56"/>
      <c r="C77" s="56"/>
      <c r="E77" s="56"/>
      <c r="F77" s="56"/>
    </row>
    <row r="79" spans="1:6" x14ac:dyDescent="0.35">
      <c r="A79" s="107"/>
    </row>
    <row r="80" spans="1:6" x14ac:dyDescent="0.35">
      <c r="A80" s="54"/>
      <c r="B80" s="19"/>
      <c r="C80" s="58"/>
      <c r="D80" s="19"/>
      <c r="E80" s="58"/>
      <c r="F80" s="19"/>
    </row>
    <row r="81" spans="1:6" x14ac:dyDescent="0.35">
      <c r="B81" s="56"/>
      <c r="C81" s="56"/>
      <c r="E81" s="56"/>
      <c r="F81" s="56"/>
    </row>
    <row r="83" spans="1:6" x14ac:dyDescent="0.35">
      <c r="A83" s="107"/>
    </row>
    <row r="84" spans="1:6" x14ac:dyDescent="0.35">
      <c r="A84" s="54"/>
      <c r="B84" s="19"/>
      <c r="C84" s="58"/>
      <c r="D84" s="19"/>
      <c r="E84" s="58"/>
      <c r="F84" s="19"/>
    </row>
    <row r="85" spans="1:6" x14ac:dyDescent="0.35">
      <c r="B85" s="56"/>
      <c r="C85" s="56"/>
      <c r="E85" s="56"/>
      <c r="F85" s="56"/>
    </row>
    <row r="87" spans="1:6" x14ac:dyDescent="0.35">
      <c r="A87" s="107"/>
    </row>
    <row r="88" spans="1:6" x14ac:dyDescent="0.35">
      <c r="A88" s="54"/>
      <c r="B88" s="19"/>
      <c r="C88" s="58"/>
      <c r="D88" s="19"/>
      <c r="E88" s="58"/>
      <c r="F88" s="19"/>
    </row>
    <row r="89" spans="1:6" x14ac:dyDescent="0.35">
      <c r="B89" s="56"/>
      <c r="C89" s="56"/>
      <c r="E89" s="56"/>
      <c r="F89" s="56"/>
    </row>
    <row r="91" spans="1:6" x14ac:dyDescent="0.35">
      <c r="A91" s="107"/>
    </row>
    <row r="92" spans="1:6" x14ac:dyDescent="0.35">
      <c r="A92" s="54"/>
      <c r="B92" s="19"/>
      <c r="C92" s="58"/>
      <c r="D92" s="19"/>
      <c r="E92" s="58"/>
      <c r="F92" s="19"/>
    </row>
    <row r="93" spans="1:6" x14ac:dyDescent="0.35">
      <c r="B93" s="56"/>
      <c r="C93" s="56"/>
      <c r="E93" s="56"/>
      <c r="F93" s="56"/>
    </row>
    <row r="95" spans="1:6" x14ac:dyDescent="0.35">
      <c r="A95" s="107"/>
    </row>
    <row r="96" spans="1:6" x14ac:dyDescent="0.35">
      <c r="A96" s="54"/>
      <c r="B96" s="19"/>
      <c r="C96" s="58"/>
      <c r="D96" s="19"/>
      <c r="E96" s="58"/>
      <c r="F96" s="19"/>
    </row>
    <row r="97" spans="1:6" x14ac:dyDescent="0.35">
      <c r="B97" s="56"/>
      <c r="C97" s="56"/>
      <c r="E97" s="56"/>
      <c r="F97" s="56"/>
    </row>
    <row r="99" spans="1:6" x14ac:dyDescent="0.35">
      <c r="A99" s="107"/>
    </row>
    <row r="100" spans="1:6" x14ac:dyDescent="0.35">
      <c r="A100" s="54"/>
      <c r="B100" s="19"/>
      <c r="C100" s="58"/>
      <c r="D100" s="19"/>
      <c r="E100" s="58"/>
      <c r="F100" s="19"/>
    </row>
    <row r="101" spans="1:6" x14ac:dyDescent="0.35">
      <c r="B101" s="56"/>
      <c r="C101" s="56"/>
      <c r="E101" s="56"/>
      <c r="F101" s="56"/>
    </row>
    <row r="103" spans="1:6" x14ac:dyDescent="0.35">
      <c r="A103" s="107"/>
    </row>
    <row r="104" spans="1:6" x14ac:dyDescent="0.35">
      <c r="A104" s="54"/>
      <c r="B104" s="19"/>
      <c r="C104" s="58"/>
      <c r="D104" s="19"/>
      <c r="E104" s="58"/>
      <c r="F104" s="19"/>
    </row>
    <row r="105" spans="1:6" x14ac:dyDescent="0.35">
      <c r="B105" s="56"/>
      <c r="C105" s="56"/>
      <c r="E105" s="56"/>
      <c r="F105" s="56"/>
    </row>
  </sheetData>
  <mergeCells count="14">
    <mergeCell ref="K26:K27"/>
    <mergeCell ref="L26:L27"/>
    <mergeCell ref="A1:AE1"/>
    <mergeCell ref="B22:F22"/>
    <mergeCell ref="K24:K25"/>
    <mergeCell ref="L24:L25"/>
    <mergeCell ref="D2:I2"/>
    <mergeCell ref="N2:O2"/>
    <mergeCell ref="P2:R2"/>
    <mergeCell ref="S2:U2"/>
    <mergeCell ref="X14:AC14"/>
    <mergeCell ref="C15:E15"/>
    <mergeCell ref="F15:H15"/>
    <mergeCell ref="I15:J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Week 0</vt:lpstr>
      <vt:lpstr>Week 23 -20</vt:lpstr>
      <vt:lpstr>Week 23 -70</vt:lpstr>
      <vt:lpstr>Week 27 -20</vt:lpstr>
      <vt:lpstr>Week 27 -70</vt:lpstr>
      <vt:lpstr>Week 32 -20</vt:lpstr>
      <vt:lpstr>Week 32 -70</vt:lpstr>
      <vt:lpstr>Week 36 -20</vt:lpstr>
      <vt:lpstr>Week 36 -70</vt:lpstr>
      <vt:lpstr>Week 40 -20</vt:lpstr>
      <vt:lpstr>Week 40 -70</vt:lpstr>
      <vt:lpstr>Week 40.1 -20</vt:lpstr>
      <vt:lpstr>Week 40.1 -70</vt:lpstr>
      <vt:lpstr>Week 44 -20</vt:lpstr>
      <vt:lpstr>Week 44 -70</vt:lpstr>
      <vt:lpstr>Week 52 -20</vt:lpstr>
      <vt:lpstr>Week 52 -70</vt:lpstr>
    </vt:vector>
  </TitlesOfParts>
  <Manager/>
  <Company>University of Helsinki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Pedor, Jenni K</dc:creator>
  <cp:keywords/>
  <dc:description/>
  <cp:lastModifiedBy>Pedor, Jenni K</cp:lastModifiedBy>
  <cp:revision/>
  <dcterms:created xsi:type="dcterms:W3CDTF">2025-12-02T12:26:52Z</dcterms:created>
  <dcterms:modified xsi:type="dcterms:W3CDTF">2026-02-25T14:13:32Z</dcterms:modified>
  <cp:category/>
  <cp:contentStatus/>
</cp:coreProperties>
</file>