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Manuscript for commenting/"/>
    </mc:Choice>
  </mc:AlternateContent>
  <xr:revisionPtr revIDLastSave="197" documentId="8_{DA484004-884F-4375-93DE-D939569F53AE}" xr6:coauthVersionLast="47" xr6:coauthVersionMax="47" xr10:uidLastSave="{D7CA2EB2-7967-4225-943A-D94DDD633D9E}"/>
  <bookViews>
    <workbookView xWindow="-4890" yWindow="-21720" windowWidth="38640" windowHeight="21120" activeTab="4" xr2:uid="{67917615-EF80-4B97-A1DC-DA3166158F53}"/>
  </bookViews>
  <sheets>
    <sheet name="Week 0" sheetId="1" r:id="rId1"/>
    <sheet name="Week 7 -20" sheetId="2" r:id="rId2"/>
    <sheet name="Week 7 -70" sheetId="3" r:id="rId3"/>
    <sheet name="Week 12 -70" sheetId="4" r:id="rId4"/>
    <sheet name="Week 16 -70" sheetId="5" r:id="rId5"/>
  </sheets>
  <externalReferences>
    <externalReference r:id="rId6"/>
    <externalReference r:id="rId7"/>
    <externalReference r:id="rId8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5" l="1"/>
  <c r="J19" i="5"/>
  <c r="I19" i="5"/>
  <c r="K18" i="5"/>
  <c r="J18" i="5"/>
  <c r="I18" i="5"/>
  <c r="K17" i="5"/>
  <c r="J17" i="5"/>
  <c r="I17" i="5"/>
  <c r="K16" i="5"/>
  <c r="J16" i="5"/>
  <c r="I16" i="5"/>
  <c r="G10" i="5"/>
  <c r="H10" i="5" s="1"/>
  <c r="E10" i="5"/>
  <c r="G9" i="5"/>
  <c r="H9" i="5" s="1"/>
  <c r="E9" i="5"/>
  <c r="G8" i="5"/>
  <c r="H8" i="5" s="1"/>
  <c r="E8" i="5"/>
  <c r="G7" i="5"/>
  <c r="H7" i="5" s="1"/>
  <c r="E7" i="5"/>
  <c r="G6" i="5"/>
  <c r="H6" i="5" s="1"/>
  <c r="E6" i="5"/>
  <c r="G5" i="5"/>
  <c r="H5" i="5" s="1"/>
  <c r="E5" i="5"/>
  <c r="G4" i="5"/>
  <c r="H4" i="5" s="1"/>
  <c r="E4" i="5"/>
  <c r="G3" i="5"/>
  <c r="H3" i="5" s="1"/>
  <c r="E3" i="5"/>
  <c r="K20" i="4"/>
  <c r="J20" i="4"/>
  <c r="I20" i="4"/>
  <c r="K19" i="4"/>
  <c r="J19" i="4"/>
  <c r="I19" i="4"/>
  <c r="K18" i="4"/>
  <c r="J18" i="4"/>
  <c r="K17" i="4"/>
  <c r="J17" i="4"/>
  <c r="G11" i="4"/>
  <c r="H11" i="4" s="1"/>
  <c r="E11" i="4"/>
  <c r="G10" i="4"/>
  <c r="H10" i="4" s="1"/>
  <c r="E10" i="4"/>
  <c r="G9" i="4"/>
  <c r="H9" i="4" s="1"/>
  <c r="E9" i="4"/>
  <c r="G8" i="4"/>
  <c r="H8" i="4" s="1"/>
  <c r="E8" i="4"/>
  <c r="G7" i="4"/>
  <c r="H7" i="4" s="1"/>
  <c r="E7" i="4"/>
  <c r="G6" i="4"/>
  <c r="H6" i="4" s="1"/>
  <c r="E6" i="4"/>
  <c r="G5" i="4"/>
  <c r="H5" i="4" s="1"/>
  <c r="E5" i="4"/>
  <c r="G4" i="4"/>
  <c r="H4" i="4" s="1"/>
  <c r="E4" i="4"/>
  <c r="F4" i="4" s="1"/>
  <c r="K20" i="3"/>
  <c r="J20" i="3"/>
  <c r="I20" i="3"/>
  <c r="K19" i="3"/>
  <c r="J19" i="3"/>
  <c r="I19" i="3"/>
  <c r="K18" i="3"/>
  <c r="J18" i="3"/>
  <c r="I18" i="3"/>
  <c r="K17" i="3"/>
  <c r="J17" i="3"/>
  <c r="I17" i="3"/>
  <c r="G11" i="3"/>
  <c r="H11" i="3" s="1"/>
  <c r="E11" i="3"/>
  <c r="G10" i="3"/>
  <c r="H10" i="3" s="1"/>
  <c r="E10" i="3"/>
  <c r="G9" i="3"/>
  <c r="H9" i="3" s="1"/>
  <c r="E9" i="3"/>
  <c r="G8" i="3"/>
  <c r="H8" i="3" s="1"/>
  <c r="E8" i="3"/>
  <c r="G7" i="3"/>
  <c r="H7" i="3" s="1"/>
  <c r="E7" i="3"/>
  <c r="G6" i="3"/>
  <c r="H6" i="3" s="1"/>
  <c r="E6" i="3"/>
  <c r="G5" i="3"/>
  <c r="H5" i="3" s="1"/>
  <c r="E5" i="3"/>
  <c r="G4" i="3"/>
  <c r="H4" i="3" s="1"/>
  <c r="E4" i="3"/>
  <c r="F4" i="3" s="1"/>
  <c r="K20" i="2"/>
  <c r="J20" i="2"/>
  <c r="I20" i="2"/>
  <c r="K19" i="2"/>
  <c r="J19" i="2"/>
  <c r="I19" i="2"/>
  <c r="K18" i="2"/>
  <c r="J18" i="2"/>
  <c r="I18" i="2"/>
  <c r="K17" i="2"/>
  <c r="J17" i="2"/>
  <c r="I17" i="2"/>
  <c r="G11" i="2"/>
  <c r="H11" i="2" s="1"/>
  <c r="E11" i="2"/>
  <c r="G10" i="2"/>
  <c r="H10" i="2" s="1"/>
  <c r="E10" i="2"/>
  <c r="G9" i="2"/>
  <c r="H9" i="2" s="1"/>
  <c r="E9" i="2"/>
  <c r="G8" i="2"/>
  <c r="H8" i="2" s="1"/>
  <c r="E8" i="2"/>
  <c r="G7" i="2"/>
  <c r="H7" i="2" s="1"/>
  <c r="E7" i="2"/>
  <c r="G6" i="2"/>
  <c r="H6" i="2" s="1"/>
  <c r="E6" i="2"/>
  <c r="G5" i="2"/>
  <c r="H5" i="2" s="1"/>
  <c r="E5" i="2"/>
  <c r="G4" i="2"/>
  <c r="H4" i="2" s="1"/>
  <c r="E4" i="2"/>
  <c r="F4" i="2" s="1"/>
  <c r="F6" i="5" l="1"/>
  <c r="F7" i="5"/>
  <c r="F5" i="5"/>
  <c r="F8" i="5"/>
  <c r="F4" i="5"/>
  <c r="F10" i="5"/>
  <c r="F3" i="5"/>
  <c r="F9" i="5"/>
  <c r="N24" i="5" s="1"/>
  <c r="F11" i="4"/>
  <c r="F10" i="3"/>
  <c r="F5" i="3"/>
  <c r="F6" i="3"/>
  <c r="F7" i="3"/>
  <c r="F8" i="3"/>
  <c r="F11" i="3"/>
  <c r="F9" i="3"/>
  <c r="F10" i="4"/>
  <c r="F7" i="4"/>
  <c r="F8" i="4"/>
  <c r="F6" i="4"/>
  <c r="F9" i="4"/>
  <c r="F5" i="4"/>
  <c r="F11" i="2"/>
  <c r="F7" i="2"/>
  <c r="F8" i="2"/>
  <c r="F9" i="2"/>
  <c r="F5" i="2"/>
  <c r="F6" i="2"/>
  <c r="F10" i="2"/>
  <c r="N25" i="2"/>
  <c r="N26" i="2"/>
  <c r="K37" i="1"/>
  <c r="J37" i="1"/>
  <c r="I37" i="1"/>
  <c r="K36" i="1"/>
  <c r="J36" i="1"/>
  <c r="I36" i="1"/>
  <c r="K35" i="1"/>
  <c r="J35" i="1"/>
  <c r="I35" i="1"/>
  <c r="K34" i="1"/>
  <c r="J34" i="1"/>
  <c r="I34" i="1"/>
  <c r="K33" i="1"/>
  <c r="J33" i="1"/>
  <c r="I33" i="1"/>
  <c r="K32" i="1"/>
  <c r="J32" i="1"/>
  <c r="I32" i="1"/>
  <c r="K31" i="1"/>
  <c r="G23" i="1"/>
  <c r="H23" i="1" s="1"/>
  <c r="E23" i="1"/>
  <c r="G22" i="1"/>
  <c r="H22" i="1" s="1"/>
  <c r="E22" i="1"/>
  <c r="F22" i="1" s="1"/>
  <c r="G21" i="1"/>
  <c r="H21" i="1" s="1"/>
  <c r="E21" i="1"/>
  <c r="F21" i="1" s="1"/>
  <c r="G20" i="1"/>
  <c r="H20" i="1" s="1"/>
  <c r="E20" i="1"/>
  <c r="F20" i="1" s="1"/>
  <c r="G19" i="1"/>
  <c r="H19" i="1" s="1"/>
  <c r="E19" i="1"/>
  <c r="G18" i="1"/>
  <c r="H18" i="1" s="1"/>
  <c r="E18" i="1"/>
  <c r="G17" i="1"/>
  <c r="H17" i="1" s="1"/>
  <c r="E17" i="1"/>
  <c r="G16" i="1"/>
  <c r="H16" i="1" s="1"/>
  <c r="E16" i="1"/>
  <c r="F19" i="1" s="1"/>
  <c r="F23" i="1" l="1"/>
  <c r="F17" i="1"/>
  <c r="F18" i="1"/>
  <c r="N25" i="4"/>
  <c r="N25" i="5"/>
  <c r="B23" i="5"/>
  <c r="D23" i="5" s="1"/>
  <c r="E23" i="5" s="1"/>
  <c r="F23" i="5" s="1"/>
  <c r="I23" i="5" s="1"/>
  <c r="N26" i="4"/>
  <c r="B24" i="4" s="1"/>
  <c r="D24" i="4" s="1"/>
  <c r="E24" i="4" s="1"/>
  <c r="F24" i="4" s="1"/>
  <c r="I24" i="4" s="1"/>
  <c r="N26" i="3"/>
  <c r="N25" i="3"/>
  <c r="B25" i="3" s="1"/>
  <c r="D25" i="3" s="1"/>
  <c r="E25" i="3" s="1"/>
  <c r="F25" i="3" s="1"/>
  <c r="I25" i="3" s="1"/>
  <c r="J25" i="3" s="1"/>
  <c r="B24" i="5"/>
  <c r="D24" i="5" s="1"/>
  <c r="E24" i="5" s="1"/>
  <c r="F24" i="5" s="1"/>
  <c r="I24" i="5" s="1"/>
  <c r="J24" i="5" s="1"/>
  <c r="B26" i="5"/>
  <c r="D26" i="5" s="1"/>
  <c r="E26" i="5" s="1"/>
  <c r="F26" i="5" s="1"/>
  <c r="I26" i="5" s="1"/>
  <c r="J26" i="5" s="1"/>
  <c r="B24" i="3"/>
  <c r="D24" i="3" s="1"/>
  <c r="E24" i="3" s="1"/>
  <c r="F24" i="3" s="1"/>
  <c r="I24" i="3" s="1"/>
  <c r="B27" i="3"/>
  <c r="D27" i="3" s="1"/>
  <c r="E27" i="3" s="1"/>
  <c r="F27" i="3" s="1"/>
  <c r="I27" i="3" s="1"/>
  <c r="J27" i="3" s="1"/>
  <c r="B26" i="3"/>
  <c r="D26" i="3" s="1"/>
  <c r="E26" i="3" s="1"/>
  <c r="F26" i="3" s="1"/>
  <c r="I26" i="3" s="1"/>
  <c r="B27" i="2"/>
  <c r="D27" i="2" s="1"/>
  <c r="E27" i="2" s="1"/>
  <c r="F27" i="2" s="1"/>
  <c r="I27" i="2" s="1"/>
  <c r="J27" i="2" s="1"/>
  <c r="B26" i="2"/>
  <c r="D26" i="2" s="1"/>
  <c r="E26" i="2" s="1"/>
  <c r="F26" i="2" s="1"/>
  <c r="I26" i="2" s="1"/>
  <c r="B24" i="2"/>
  <c r="D24" i="2" s="1"/>
  <c r="E24" i="2" s="1"/>
  <c r="F24" i="2" s="1"/>
  <c r="I24" i="2" s="1"/>
  <c r="B25" i="2"/>
  <c r="D25" i="2" s="1"/>
  <c r="E25" i="2" s="1"/>
  <c r="F25" i="2" s="1"/>
  <c r="I25" i="2" s="1"/>
  <c r="J25" i="2" s="1"/>
  <c r="N44" i="1"/>
  <c r="N43" i="1"/>
  <c r="F16" i="1"/>
  <c r="B25" i="5" l="1"/>
  <c r="D25" i="5" s="1"/>
  <c r="E25" i="5" s="1"/>
  <c r="F25" i="5" s="1"/>
  <c r="I25" i="5" s="1"/>
  <c r="L23" i="5"/>
  <c r="J23" i="5"/>
  <c r="J24" i="4"/>
  <c r="B27" i="4"/>
  <c r="D27" i="4" s="1"/>
  <c r="E27" i="4" s="1"/>
  <c r="F27" i="4" s="1"/>
  <c r="I27" i="4" s="1"/>
  <c r="J27" i="4" s="1"/>
  <c r="B26" i="4"/>
  <c r="D26" i="4" s="1"/>
  <c r="E26" i="4" s="1"/>
  <c r="F26" i="4" s="1"/>
  <c r="I26" i="4" s="1"/>
  <c r="L26" i="4" s="1"/>
  <c r="B25" i="4"/>
  <c r="D25" i="4" s="1"/>
  <c r="E25" i="4" s="1"/>
  <c r="F25" i="4" s="1"/>
  <c r="I25" i="4" s="1"/>
  <c r="J25" i="4" s="1"/>
  <c r="K24" i="4" s="1"/>
  <c r="L25" i="5"/>
  <c r="J25" i="5"/>
  <c r="K25" i="5" s="1"/>
  <c r="K23" i="5"/>
  <c r="L26" i="3"/>
  <c r="J26" i="3"/>
  <c r="K26" i="3" s="1"/>
  <c r="L24" i="3"/>
  <c r="J24" i="3"/>
  <c r="K24" i="3" s="1"/>
  <c r="L26" i="2"/>
  <c r="J26" i="2"/>
  <c r="K26" i="2" s="1"/>
  <c r="J24" i="2"/>
  <c r="K24" i="2" s="1"/>
  <c r="L24" i="2"/>
  <c r="B44" i="1"/>
  <c r="D44" i="1" s="1"/>
  <c r="E44" i="1" s="1"/>
  <c r="F44" i="1" s="1"/>
  <c r="I44" i="1" s="1"/>
  <c r="J44" i="1" s="1"/>
  <c r="B47" i="1"/>
  <c r="D47" i="1" s="1"/>
  <c r="E47" i="1" s="1"/>
  <c r="F47" i="1" s="1"/>
  <c r="I47" i="1" s="1"/>
  <c r="J47" i="1" s="1"/>
  <c r="B43" i="1"/>
  <c r="D43" i="1" s="1"/>
  <c r="E43" i="1" s="1"/>
  <c r="F43" i="1" s="1"/>
  <c r="I43" i="1" s="1"/>
  <c r="J43" i="1" s="1"/>
  <c r="B46" i="1"/>
  <c r="D46" i="1" s="1"/>
  <c r="E46" i="1" s="1"/>
  <c r="F46" i="1" s="1"/>
  <c r="I46" i="1" s="1"/>
  <c r="J46" i="1" s="1"/>
  <c r="B45" i="1"/>
  <c r="D45" i="1" s="1"/>
  <c r="E45" i="1" s="1"/>
  <c r="F45" i="1" s="1"/>
  <c r="I45" i="1" s="1"/>
  <c r="B42" i="1"/>
  <c r="D42" i="1" s="1"/>
  <c r="E42" i="1" s="1"/>
  <c r="F42" i="1" s="1"/>
  <c r="I42" i="1" s="1"/>
  <c r="J26" i="4" l="1"/>
  <c r="K26" i="4" s="1"/>
  <c r="L24" i="4"/>
  <c r="L42" i="1"/>
  <c r="J42" i="1"/>
  <c r="K42" i="1" s="1"/>
  <c r="L45" i="1"/>
  <c r="J45" i="1"/>
  <c r="K45" i="1" s="1"/>
</calcChain>
</file>

<file path=xl/sharedStrings.xml><?xml version="1.0" encoding="utf-8"?>
<sst xmlns="http://schemas.openxmlformats.org/spreadsheetml/2006/main" count="326" uniqueCount="56">
  <si>
    <r>
      <t xml:space="preserve">MRT and MRT-CBD stored as 0.6 </t>
    </r>
    <r>
      <rPr>
        <b/>
        <sz val="11"/>
        <color theme="1"/>
        <rFont val="Aptos Narrow"/>
        <family val="2"/>
      </rPr>
      <t>µg/µL diluted stock</t>
    </r>
  </si>
  <si>
    <t>Measurements</t>
  </si>
  <si>
    <t>RAW values</t>
  </si>
  <si>
    <t>OD620 (multiscan)</t>
  </si>
  <si>
    <t>A</t>
  </si>
  <si>
    <t>B</t>
  </si>
  <si>
    <t>C</t>
  </si>
  <si>
    <t>D</t>
  </si>
  <si>
    <t>E</t>
  </si>
  <si>
    <t>F</t>
  </si>
  <si>
    <t>G</t>
  </si>
  <si>
    <t>H</t>
  </si>
  <si>
    <t>Pi calibration</t>
  </si>
  <si>
    <t>mass in detection reaction(pmol)</t>
  </si>
  <si>
    <t>Rep1</t>
  </si>
  <si>
    <t>Rep2</t>
  </si>
  <si>
    <t xml:space="preserve">Rep3 </t>
  </si>
  <si>
    <t>Average</t>
  </si>
  <si>
    <t>Norm average (to 0)</t>
  </si>
  <si>
    <t>Std</t>
  </si>
  <si>
    <t>norm. std</t>
  </si>
  <si>
    <t>Activity calculations</t>
  </si>
  <si>
    <t>MarathonRT reaction</t>
  </si>
  <si>
    <t>+RT</t>
  </si>
  <si>
    <t>-RT</t>
  </si>
  <si>
    <t>A620</t>
  </si>
  <si>
    <t>Sample</t>
  </si>
  <si>
    <t>*multiplication factor</t>
  </si>
  <si>
    <t>Rep3</t>
  </si>
  <si>
    <t>average (+RT)</t>
  </si>
  <si>
    <t>average - control (-RT)</t>
  </si>
  <si>
    <t>(-)RT average</t>
  </si>
  <si>
    <t>MRT 0.6 µg (1)</t>
  </si>
  <si>
    <t>MRT 0.6 µg (2)</t>
  </si>
  <si>
    <t>MRT 0.6 µg (3)</t>
  </si>
  <si>
    <t>MRT-CBD 0.6 µg (1)</t>
  </si>
  <si>
    <t>MRT-CBD 0.6 µg (2)</t>
  </si>
  <si>
    <t>MRT-CBD 0.6 µg (3)</t>
  </si>
  <si>
    <t xml:space="preserve">*Dilution factor of the reverse transcription reaction, that is pipetted to the multiwell plate for activity measurement. </t>
  </si>
  <si>
    <t>from Pi calibration  (0 not included)</t>
  </si>
  <si>
    <t>result (from calibration) pmols Pi</t>
  </si>
  <si>
    <t>Reaction time (min)</t>
  </si>
  <si>
    <t>conc. PPi</t>
  </si>
  <si>
    <t>nmol</t>
  </si>
  <si>
    <t>Activity (U/rxn)</t>
  </si>
  <si>
    <t>Enzyme conc. Used for assay (ug/uL)</t>
  </si>
  <si>
    <t>Volume of enzyme used for assay (uL)</t>
  </si>
  <si>
    <t>Activity (U/uL enzyme)</t>
  </si>
  <si>
    <t>Activity (U/ug enzyme)</t>
  </si>
  <si>
    <t>Average Activity (U/µg enzyme)</t>
  </si>
  <si>
    <t>Average Activity (U/µL enzyme)</t>
  </si>
  <si>
    <t>Regression values (0 not included)</t>
  </si>
  <si>
    <t>slope</t>
  </si>
  <si>
    <t>intercept</t>
  </si>
  <si>
    <t>multiplication factor</t>
  </si>
  <si>
    <t>RT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</si>
</sst>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"/>
  </numFmts>
  <fonts count="7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4">
    <xf numFmtId="0" fontId="0" fillId="0" borderId="0" xfId="0"/>
    <xf numFmtId="0" fontId="0" fillId="0" borderId="6" xfId="0" applyBorder="1"/>
    <xf numFmtId="0" fontId="2" fillId="0" borderId="7" xfId="0" applyFont="1" applyBorder="1"/>
    <xf numFmtId="0" fontId="2" fillId="0" borderId="6" xfId="0" applyFont="1" applyBorder="1"/>
    <xf numFmtId="0" fontId="0" fillId="3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6" borderId="6" xfId="0" applyFill="1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1" xfId="0" applyBorder="1"/>
    <xf numFmtId="0" fontId="0" fillId="3" borderId="12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0" xfId="0" applyNumberFormat="1"/>
    <xf numFmtId="0" fontId="0" fillId="0" borderId="14" xfId="0" applyBorder="1"/>
    <xf numFmtId="164" fontId="0" fillId="0" borderId="15" xfId="0" applyNumberFormat="1" applyBorder="1"/>
    <xf numFmtId="164" fontId="0" fillId="0" borderId="16" xfId="0" applyNumberFormat="1" applyBorder="1"/>
    <xf numFmtId="0" fontId="0" fillId="0" borderId="17" xfId="0" applyBorder="1"/>
    <xf numFmtId="0" fontId="0" fillId="3" borderId="18" xfId="0" applyFill="1" applyBorder="1"/>
    <xf numFmtId="164" fontId="0" fillId="0" borderId="19" xfId="0" applyNumberFormat="1" applyBorder="1"/>
    <xf numFmtId="164" fontId="0" fillId="0" borderId="20" xfId="0" applyNumberFormat="1" applyBorder="1"/>
    <xf numFmtId="0" fontId="2" fillId="0" borderId="0" xfId="0" applyFont="1"/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center" vertical="center" wrapText="1"/>
    </xf>
    <xf numFmtId="0" fontId="2" fillId="0" borderId="23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26" xfId="0" applyBorder="1"/>
    <xf numFmtId="0" fontId="0" fillId="6" borderId="26" xfId="0" applyFill="1" applyBorder="1"/>
    <xf numFmtId="165" fontId="3" fillId="0" borderId="26" xfId="0" applyNumberFormat="1" applyFont="1" applyBorder="1"/>
    <xf numFmtId="164" fontId="0" fillId="0" borderId="26" xfId="0" applyNumberFormat="1" applyBorder="1"/>
    <xf numFmtId="0" fontId="0" fillId="0" borderId="12" xfId="0" applyBorder="1"/>
    <xf numFmtId="0" fontId="0" fillId="4" borderId="12" xfId="0" applyFill="1" applyBorder="1"/>
    <xf numFmtId="0" fontId="0" fillId="6" borderId="12" xfId="0" applyFill="1" applyBorder="1"/>
    <xf numFmtId="165" fontId="3" fillId="0" borderId="12" xfId="0" applyNumberFormat="1" applyFont="1" applyBorder="1"/>
    <xf numFmtId="165" fontId="3" fillId="0" borderId="6" xfId="0" applyNumberFormat="1" applyFont="1" applyBorder="1"/>
    <xf numFmtId="0" fontId="0" fillId="0" borderId="18" xfId="0" applyBorder="1"/>
    <xf numFmtId="0" fontId="0" fillId="4" borderId="18" xfId="0" applyFill="1" applyBorder="1"/>
    <xf numFmtId="0" fontId="0" fillId="6" borderId="18" xfId="0" applyFill="1" applyBorder="1"/>
    <xf numFmtId="165" fontId="3" fillId="0" borderId="18" xfId="0" applyNumberFormat="1" applyFont="1" applyBorder="1"/>
    <xf numFmtId="0" fontId="0" fillId="5" borderId="12" xfId="0" applyFill="1" applyBorder="1"/>
    <xf numFmtId="0" fontId="0" fillId="5" borderId="18" xfId="0" applyFill="1" applyBorder="1"/>
    <xf numFmtId="0" fontId="0" fillId="0" borderId="27" xfId="0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66" fontId="3" fillId="0" borderId="12" xfId="0" applyNumberFormat="1" applyFont="1" applyBorder="1"/>
    <xf numFmtId="2" fontId="3" fillId="0" borderId="12" xfId="0" applyNumberFormat="1" applyFont="1" applyBorder="1"/>
    <xf numFmtId="2" fontId="0" fillId="0" borderId="12" xfId="0" applyNumberFormat="1" applyBorder="1" applyAlignment="1">
      <alignment vertical="center"/>
    </xf>
    <xf numFmtId="2" fontId="0" fillId="0" borderId="13" xfId="0" applyNumberFormat="1" applyBorder="1" applyAlignment="1">
      <alignment vertical="center"/>
    </xf>
    <xf numFmtId="166" fontId="3" fillId="0" borderId="6" xfId="0" applyNumberFormat="1" applyFont="1" applyBorder="1"/>
    <xf numFmtId="2" fontId="3" fillId="0" borderId="6" xfId="0" applyNumberFormat="1" applyFont="1" applyBorder="1"/>
    <xf numFmtId="2" fontId="0" fillId="0" borderId="6" xfId="0" applyNumberFormat="1" applyBorder="1" applyAlignment="1">
      <alignment vertical="center"/>
    </xf>
    <xf numFmtId="2" fontId="0" fillId="0" borderId="16" xfId="0" applyNumberFormat="1" applyBorder="1" applyAlignment="1">
      <alignment vertical="center"/>
    </xf>
    <xf numFmtId="166" fontId="3" fillId="0" borderId="18" xfId="0" applyNumberFormat="1" applyFont="1" applyBorder="1"/>
    <xf numFmtId="2" fontId="3" fillId="0" borderId="18" xfId="0" applyNumberFormat="1" applyFont="1" applyBorder="1"/>
    <xf numFmtId="2" fontId="0" fillId="0" borderId="18" xfId="0" applyNumberFormat="1" applyBorder="1" applyAlignment="1">
      <alignment vertical="center"/>
    </xf>
    <xf numFmtId="2" fontId="0" fillId="0" borderId="20" xfId="0" applyNumberFormat="1" applyBorder="1" applyAlignment="1">
      <alignment vertical="center"/>
    </xf>
    <xf numFmtId="1" fontId="3" fillId="0" borderId="12" xfId="0" applyNumberFormat="1" applyFont="1" applyBorder="1"/>
    <xf numFmtId="1" fontId="0" fillId="0" borderId="12" xfId="0" applyNumberFormat="1" applyBorder="1"/>
    <xf numFmtId="1" fontId="3" fillId="0" borderId="6" xfId="0" applyNumberFormat="1" applyFont="1" applyBorder="1"/>
    <xf numFmtId="1" fontId="0" fillId="0" borderId="6" xfId="0" applyNumberFormat="1" applyBorder="1"/>
    <xf numFmtId="1" fontId="0" fillId="0" borderId="18" xfId="0" applyNumberFormat="1" applyBorder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2" fontId="0" fillId="0" borderId="0" xfId="0" applyNumberForma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7" borderId="0" xfId="0" applyFill="1"/>
    <xf numFmtId="0" fontId="0" fillId="0" borderId="2" xfId="0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/>
    <xf numFmtId="2" fontId="0" fillId="0" borderId="0" xfId="0" applyNumberFormat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8" borderId="0" xfId="0" applyFill="1"/>
    <xf numFmtId="0" fontId="3" fillId="7" borderId="0" xfId="0" applyFont="1" applyFill="1"/>
    <xf numFmtId="0" fontId="0" fillId="9" borderId="0" xfId="0" applyFill="1"/>
    <xf numFmtId="0" fontId="0" fillId="10" borderId="0" xfId="0" applyFill="1"/>
    <xf numFmtId="0" fontId="0" fillId="7" borderId="12" xfId="0" applyFill="1" applyBorder="1"/>
    <xf numFmtId="0" fontId="0" fillId="7" borderId="6" xfId="0" applyFill="1" applyBorder="1"/>
    <xf numFmtId="0" fontId="0" fillId="7" borderId="18" xfId="0" applyFill="1" applyBorder="1"/>
    <xf numFmtId="0" fontId="0" fillId="10" borderId="6" xfId="0" applyFill="1" applyBorder="1"/>
    <xf numFmtId="0" fontId="3" fillId="7" borderId="6" xfId="0" applyFont="1" applyFill="1" applyBorder="1"/>
    <xf numFmtId="0" fontId="3" fillId="0" borderId="6" xfId="0" applyFont="1" applyBorder="1"/>
    <xf numFmtId="0" fontId="0" fillId="9" borderId="6" xfId="0" applyFill="1" applyBorder="1"/>
    <xf numFmtId="0" fontId="0" fillId="8" borderId="6" xfId="0" applyFill="1" applyBorder="1"/>
    <xf numFmtId="0" fontId="0" fillId="11" borderId="6" xfId="0" applyFill="1" applyBorder="1"/>
    <xf numFmtId="0" fontId="0" fillId="11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33" xfId="0" applyNumberFormat="1" applyBorder="1" applyAlignment="1">
      <alignment horizontal="center" vertical="center"/>
    </xf>
    <xf numFmtId="2" fontId="0" fillId="0" borderId="34" xfId="0" applyNumberFormat="1" applyBorder="1" applyAlignment="1">
      <alignment horizontal="center" vertical="center"/>
    </xf>
    <xf numFmtId="2" fontId="0" fillId="0" borderId="35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v>Pi calibration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2140464503132148E-2"/>
                  <c:y val="-0.2092175849537723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'Week 0'!$G$16:$G$23</c:f>
                <c:numCache>
                  <c:formatCode>General</c:formatCode>
                  <c:ptCount val="8"/>
                  <c:pt idx="0">
                    <c:v>2.5166114784235787E-3</c:v>
                  </c:pt>
                  <c:pt idx="1">
                    <c:v>3.0550504633038811E-3</c:v>
                  </c:pt>
                  <c:pt idx="2">
                    <c:v>7.5498344352707414E-3</c:v>
                  </c:pt>
                  <c:pt idx="3">
                    <c:v>1.4640127503998488E-2</c:v>
                  </c:pt>
                  <c:pt idx="4">
                    <c:v>3.507610772781572E-2</c:v>
                  </c:pt>
                  <c:pt idx="5">
                    <c:v>1.6258331197676279E-2</c:v>
                  </c:pt>
                  <c:pt idx="6">
                    <c:v>3.9272551907577079E-2</c:v>
                  </c:pt>
                  <c:pt idx="7">
                    <c:v>7.7582214456665216E-2</c:v>
                  </c:pt>
                </c:numCache>
              </c:numRef>
            </c:plus>
            <c:minus>
              <c:numRef>
                <c:f>'Week 0'!$G$16:$G$23</c:f>
                <c:numCache>
                  <c:formatCode>General</c:formatCode>
                  <c:ptCount val="8"/>
                  <c:pt idx="0">
                    <c:v>2.5166114784235787E-3</c:v>
                  </c:pt>
                  <c:pt idx="1">
                    <c:v>3.0550504633038811E-3</c:v>
                  </c:pt>
                  <c:pt idx="2">
                    <c:v>7.5498344352707414E-3</c:v>
                  </c:pt>
                  <c:pt idx="3">
                    <c:v>1.4640127503998488E-2</c:v>
                  </c:pt>
                  <c:pt idx="4">
                    <c:v>3.507610772781572E-2</c:v>
                  </c:pt>
                  <c:pt idx="5">
                    <c:v>1.6258331197676279E-2</c:v>
                  </c:pt>
                  <c:pt idx="6">
                    <c:v>3.9272551907577079E-2</c:v>
                  </c:pt>
                  <c:pt idx="7">
                    <c:v>7.7582214456665216E-2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'Week 0'!$A$16:$A$23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'Week 0'!$E$16:$E$23</c:f>
              <c:numCache>
                <c:formatCode>0.000</c:formatCode>
                <c:ptCount val="8"/>
                <c:pt idx="0">
                  <c:v>8.6333333333333331E-2</c:v>
                </c:pt>
                <c:pt idx="1">
                  <c:v>0.14133333333333334</c:v>
                </c:pt>
                <c:pt idx="2">
                  <c:v>0.20000000000000004</c:v>
                </c:pt>
                <c:pt idx="3">
                  <c:v>0.33666666666666667</c:v>
                </c:pt>
                <c:pt idx="4">
                  <c:v>0.5006666666666667</c:v>
                </c:pt>
                <c:pt idx="5">
                  <c:v>0.62766666666666671</c:v>
                </c:pt>
                <c:pt idx="6">
                  <c:v>0.77533333333333332</c:v>
                </c:pt>
                <c:pt idx="7">
                  <c:v>0.8889999999999999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8BA-43E5-AE4F-960F264D5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Pi calibration normalized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1425417617190374"/>
                  <c:y val="-0.2678978876073934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'Week 0'!$H$17:$H$23</c:f>
                <c:numCache>
                  <c:formatCode>General</c:formatCode>
                  <c:ptCount val="7"/>
                  <c:pt idx="0">
                    <c:v>5.5272510919116759E-2</c:v>
                  </c:pt>
                  <c:pt idx="1">
                    <c:v>8.6889783261731884E-2</c:v>
                  </c:pt>
                  <c:pt idx="2">
                    <c:v>0.12099639459090708</c:v>
                  </c:pt>
                  <c:pt idx="3">
                    <c:v>0.18728616534014389</c:v>
                  </c:pt>
                  <c:pt idx="4">
                    <c:v>0.12750816129831172</c:v>
                  </c:pt>
                  <c:pt idx="5">
                    <c:v>0.1981730352686184</c:v>
                  </c:pt>
                  <c:pt idx="6">
                    <c:v>0.27853584052445607</c:v>
                  </c:pt>
                </c:numCache>
              </c:numRef>
            </c:plus>
            <c:minus>
              <c:numRef>
                <c:f>'Week 0'!$H$17:$H$23</c:f>
                <c:numCache>
                  <c:formatCode>General</c:formatCode>
                  <c:ptCount val="7"/>
                  <c:pt idx="0">
                    <c:v>5.5272510919116759E-2</c:v>
                  </c:pt>
                  <c:pt idx="1">
                    <c:v>8.6889783261731884E-2</c:v>
                  </c:pt>
                  <c:pt idx="2">
                    <c:v>0.12099639459090708</c:v>
                  </c:pt>
                  <c:pt idx="3">
                    <c:v>0.18728616534014389</c:v>
                  </c:pt>
                  <c:pt idx="4">
                    <c:v>0.12750816129831172</c:v>
                  </c:pt>
                  <c:pt idx="5">
                    <c:v>0.1981730352686184</c:v>
                  </c:pt>
                  <c:pt idx="6">
                    <c:v>0.27853584052445607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'Week 0'!$A$17:$A$23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'Week 0'!$F$17:$F$23</c:f>
              <c:numCache>
                <c:formatCode>0.000</c:formatCode>
                <c:ptCount val="7"/>
                <c:pt idx="0">
                  <c:v>5.5000000000000007E-2</c:v>
                </c:pt>
                <c:pt idx="1">
                  <c:v>0.11366666666666671</c:v>
                </c:pt>
                <c:pt idx="2">
                  <c:v>0.25033333333333335</c:v>
                </c:pt>
                <c:pt idx="3">
                  <c:v>0.41433333333333339</c:v>
                </c:pt>
                <c:pt idx="4">
                  <c:v>0.54133333333333333</c:v>
                </c:pt>
                <c:pt idx="5">
                  <c:v>0.68899999999999995</c:v>
                </c:pt>
                <c:pt idx="6">
                  <c:v>0.80266666666666653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EC3-42E6-9150-B553FB3B5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'[1]Activity -20 diluted '!$C$3:$C$10</c:f>
              <c:strCache>
                <c:ptCount val="1"/>
                <c:pt idx="0">
                  <c:v>0.076 0.117 0.148 0.272 0.426 0.569 0.729 0.883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'[1]Activity -20 diluted '!$G$3:$G$10</c:f>
                <c:numCache>
                  <c:formatCode>General</c:formatCode>
                  <c:ptCount val="8"/>
                  <c:pt idx="0">
                    <c:v>1.1547005383792527E-3</c:v>
                  </c:pt>
                  <c:pt idx="1">
                    <c:v>0</c:v>
                  </c:pt>
                  <c:pt idx="2">
                    <c:v>5.7735026918962634E-4</c:v>
                  </c:pt>
                  <c:pt idx="3">
                    <c:v>1.0000000000000009E-3</c:v>
                  </c:pt>
                  <c:pt idx="4">
                    <c:v>4.7258156262526127E-3</c:v>
                  </c:pt>
                  <c:pt idx="5">
                    <c:v>3.0270998221620177E-2</c:v>
                  </c:pt>
                  <c:pt idx="6">
                    <c:v>6.2449979983984034E-3</c:v>
                  </c:pt>
                  <c:pt idx="7">
                    <c:v>4.3316663460305105E-2</c:v>
                  </c:pt>
                </c:numCache>
              </c:numRef>
            </c:plus>
            <c:minus>
              <c:numRef>
                <c:f>'[1]Activity -20 diluted '!$G$3:$G$10</c:f>
                <c:numCache>
                  <c:formatCode>General</c:formatCode>
                  <c:ptCount val="8"/>
                  <c:pt idx="0">
                    <c:v>1.1547005383792527E-3</c:v>
                  </c:pt>
                  <c:pt idx="1">
                    <c:v>0</c:v>
                  </c:pt>
                  <c:pt idx="2">
                    <c:v>5.7735026918962634E-4</c:v>
                  </c:pt>
                  <c:pt idx="3">
                    <c:v>1.0000000000000009E-3</c:v>
                  </c:pt>
                  <c:pt idx="4">
                    <c:v>4.7258156262526127E-3</c:v>
                  </c:pt>
                  <c:pt idx="5">
                    <c:v>3.0270998221620177E-2</c:v>
                  </c:pt>
                  <c:pt idx="6">
                    <c:v>6.2449979983984034E-3</c:v>
                  </c:pt>
                  <c:pt idx="7">
                    <c:v>4.3316663460305105E-2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'[1]Activity -20 diluted 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'[1]Activity -20 diluted '!$E$3:$E$10</c:f>
              <c:numCache>
                <c:formatCode>General</c:formatCode>
                <c:ptCount val="8"/>
                <c:pt idx="0">
                  <c:v>7.6666666666666661E-2</c:v>
                </c:pt>
                <c:pt idx="1">
                  <c:v>0.11700000000000001</c:v>
                </c:pt>
                <c:pt idx="2">
                  <c:v>0.14866666666666664</c:v>
                </c:pt>
                <c:pt idx="3">
                  <c:v>0.27100000000000002</c:v>
                </c:pt>
                <c:pt idx="4">
                  <c:v>0.42766666666666664</c:v>
                </c:pt>
                <c:pt idx="5">
                  <c:v>0.54133333333333333</c:v>
                </c:pt>
                <c:pt idx="6">
                  <c:v>0.73099999999999998</c:v>
                </c:pt>
                <c:pt idx="7">
                  <c:v>0.89733333333333343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993-4DD6-8991-CD6A2B38D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'[1]Activity -20 diluted '!$H$4:$H$10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2.4028114141347555E-2</c:v>
                  </c:pt>
                  <c:pt idx="2">
                    <c:v>3.1622776601683805E-2</c:v>
                  </c:pt>
                  <c:pt idx="3">
                    <c:v>6.8744567976332591E-2</c:v>
                  </c:pt>
                  <c:pt idx="4">
                    <c:v>0.17398562647994856</c:v>
                  </c:pt>
                  <c:pt idx="5">
                    <c:v>7.9025299736213611E-2</c:v>
                  </c:pt>
                  <c:pt idx="6">
                    <c:v>0.20812655635527413</c:v>
                  </c:pt>
                </c:numCache>
              </c:numRef>
            </c:plus>
            <c:minus>
              <c:numRef>
                <c:f>'[1]Activity -20 diluted '!$H$4:$H$10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2.4028114141347555E-2</c:v>
                  </c:pt>
                  <c:pt idx="2">
                    <c:v>3.1622776601683805E-2</c:v>
                  </c:pt>
                  <c:pt idx="3">
                    <c:v>6.8744567976332591E-2</c:v>
                  </c:pt>
                  <c:pt idx="4">
                    <c:v>0.17398562647994856</c:v>
                  </c:pt>
                  <c:pt idx="5">
                    <c:v>7.9025299736213611E-2</c:v>
                  </c:pt>
                  <c:pt idx="6">
                    <c:v>0.20812655635527413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'[1]Activity -20 diluted 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'[1]Activity -20 diluted '!$F$4:$F$10</c:f>
              <c:numCache>
                <c:formatCode>General</c:formatCode>
                <c:ptCount val="7"/>
                <c:pt idx="0">
                  <c:v>4.0333333333333346E-2</c:v>
                </c:pt>
                <c:pt idx="1">
                  <c:v>7.1999999999999981E-2</c:v>
                </c:pt>
                <c:pt idx="2">
                  <c:v>0.19433333333333336</c:v>
                </c:pt>
                <c:pt idx="3">
                  <c:v>0.35099999999999998</c:v>
                </c:pt>
                <c:pt idx="4">
                  <c:v>0.46466666666666667</c:v>
                </c:pt>
                <c:pt idx="5">
                  <c:v>0.65433333333333332</c:v>
                </c:pt>
                <c:pt idx="6">
                  <c:v>0.82066666666666677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830-4480-995E-E94F593DB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'[1]MarathonRT activity -20'!$C$3:$C$10</c:f>
              <c:strCache>
                <c:ptCount val="1"/>
                <c:pt idx="0">
                  <c:v>0.076 0.117 0.148 0.272 0.426 0.569 0.729 0.883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-20'!$G$3:$G$10</c:f>
                <c:numCache>
                  <c:formatCode>General</c:formatCode>
                  <c:ptCount val="8"/>
                  <c:pt idx="0">
                    <c:v>1.1547005383792527E-3</c:v>
                  </c:pt>
                  <c:pt idx="1">
                    <c:v>0</c:v>
                  </c:pt>
                  <c:pt idx="2">
                    <c:v>5.7735026918962634E-4</c:v>
                  </c:pt>
                  <c:pt idx="3">
                    <c:v>1.0000000000000009E-3</c:v>
                  </c:pt>
                  <c:pt idx="4">
                    <c:v>4.7258156262526127E-3</c:v>
                  </c:pt>
                  <c:pt idx="5">
                    <c:v>3.0270998221620177E-2</c:v>
                  </c:pt>
                  <c:pt idx="6">
                    <c:v>6.2449979983984034E-3</c:v>
                  </c:pt>
                  <c:pt idx="7">
                    <c:v>4.3316663460305105E-2</c:v>
                  </c:pt>
                </c:numCache>
              </c:numRef>
            </c:plus>
            <c:minus>
              <c:numRef>
                <c:f>'[1]MarathonRT activity -20'!$G$3:$G$10</c:f>
                <c:numCache>
                  <c:formatCode>General</c:formatCode>
                  <c:ptCount val="8"/>
                  <c:pt idx="0">
                    <c:v>1.1547005383792527E-3</c:v>
                  </c:pt>
                  <c:pt idx="1">
                    <c:v>0</c:v>
                  </c:pt>
                  <c:pt idx="2">
                    <c:v>5.7735026918962634E-4</c:v>
                  </c:pt>
                  <c:pt idx="3">
                    <c:v>1.0000000000000009E-3</c:v>
                  </c:pt>
                  <c:pt idx="4">
                    <c:v>4.7258156262526127E-3</c:v>
                  </c:pt>
                  <c:pt idx="5">
                    <c:v>3.0270998221620177E-2</c:v>
                  </c:pt>
                  <c:pt idx="6">
                    <c:v>6.2449979983984034E-3</c:v>
                  </c:pt>
                  <c:pt idx="7">
                    <c:v>4.3316663460305105E-2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'[1]MarathonRT activity -20'!$E$3:$E$10</c:f>
              <c:numCache>
                <c:formatCode>General</c:formatCode>
                <c:ptCount val="8"/>
                <c:pt idx="0">
                  <c:v>7.6666666666666661E-2</c:v>
                </c:pt>
                <c:pt idx="1">
                  <c:v>0.11700000000000001</c:v>
                </c:pt>
                <c:pt idx="2">
                  <c:v>0.14866666666666664</c:v>
                </c:pt>
                <c:pt idx="3">
                  <c:v>0.27100000000000002</c:v>
                </c:pt>
                <c:pt idx="4">
                  <c:v>0.42766666666666664</c:v>
                </c:pt>
                <c:pt idx="5">
                  <c:v>0.54133333333333333</c:v>
                </c:pt>
                <c:pt idx="6">
                  <c:v>0.73099999999999998</c:v>
                </c:pt>
                <c:pt idx="7">
                  <c:v>0.89733333333333343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071-469D-A4C8-16EFB41EB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-20'!$H$4:$H$10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2.4028114141347555E-2</c:v>
                  </c:pt>
                  <c:pt idx="2">
                    <c:v>3.1622776601683805E-2</c:v>
                  </c:pt>
                  <c:pt idx="3">
                    <c:v>6.8744567976332591E-2</c:v>
                  </c:pt>
                  <c:pt idx="4">
                    <c:v>0.17398562647994856</c:v>
                  </c:pt>
                  <c:pt idx="5">
                    <c:v>7.9025299736213611E-2</c:v>
                  </c:pt>
                  <c:pt idx="6">
                    <c:v>0.20812655635527413</c:v>
                  </c:pt>
                </c:numCache>
              </c:numRef>
            </c:plus>
            <c:minus>
              <c:numRef>
                <c:f>'[1]MarathonRT activity -20'!$H$4:$H$10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2.4028114141347555E-2</c:v>
                  </c:pt>
                  <c:pt idx="2">
                    <c:v>3.1622776601683805E-2</c:v>
                  </c:pt>
                  <c:pt idx="3">
                    <c:v>6.8744567976332591E-2</c:v>
                  </c:pt>
                  <c:pt idx="4">
                    <c:v>0.17398562647994856</c:v>
                  </c:pt>
                  <c:pt idx="5">
                    <c:v>7.9025299736213611E-2</c:v>
                  </c:pt>
                  <c:pt idx="6">
                    <c:v>0.20812655635527413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'[1]MarathonRT activity -20'!$F$4:$F$10</c:f>
              <c:numCache>
                <c:formatCode>General</c:formatCode>
                <c:ptCount val="7"/>
                <c:pt idx="0">
                  <c:v>4.0333333333333346E-2</c:v>
                </c:pt>
                <c:pt idx="1">
                  <c:v>7.1999999999999981E-2</c:v>
                </c:pt>
                <c:pt idx="2">
                  <c:v>0.19433333333333336</c:v>
                </c:pt>
                <c:pt idx="3">
                  <c:v>0.35099999999999998</c:v>
                </c:pt>
                <c:pt idx="4">
                  <c:v>0.46466666666666667</c:v>
                </c:pt>
                <c:pt idx="5">
                  <c:v>0.65433333333333332</c:v>
                </c:pt>
                <c:pt idx="6">
                  <c:v>0.82066666666666677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12-47BD-BB7E-EB945E3378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'[2]MarathonRT activity -20'!$C$3:$C$10</c:f>
              <c:strCache>
                <c:ptCount val="1"/>
                <c:pt idx="0">
                  <c:v>0.076 0.109 0.155 0.268 0.442 0.523 0.686 0.842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2.0000000000000018E-3</c:v>
                  </c:pt>
                  <c:pt idx="2">
                    <c:v>2.0816659994661348E-3</c:v>
                  </c:pt>
                  <c:pt idx="3">
                    <c:v>5.5075705472861069E-3</c:v>
                  </c:pt>
                  <c:pt idx="4">
                    <c:v>9.6436507609929632E-3</c:v>
                  </c:pt>
                  <c:pt idx="5">
                    <c:v>1.2662279942148398E-2</c:v>
                  </c:pt>
                  <c:pt idx="6">
                    <c:v>3.0088757590391382E-2</c:v>
                  </c:pt>
                  <c:pt idx="7">
                    <c:v>1.0016652800877822E-2</c:v>
                  </c:pt>
                </c:numCache>
              </c:numRef>
            </c:plus>
            <c:min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2.0000000000000018E-3</c:v>
                  </c:pt>
                  <c:pt idx="2">
                    <c:v>2.0816659994661348E-3</c:v>
                  </c:pt>
                  <c:pt idx="3">
                    <c:v>5.5075705472861069E-3</c:v>
                  </c:pt>
                  <c:pt idx="4">
                    <c:v>9.6436507609929632E-3</c:v>
                  </c:pt>
                  <c:pt idx="5">
                    <c:v>1.2662279942148398E-2</c:v>
                  </c:pt>
                  <c:pt idx="6">
                    <c:v>3.0088757590391382E-2</c:v>
                  </c:pt>
                  <c:pt idx="7">
                    <c:v>1.0016652800877822E-2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'[2]MarathonRT activity -20'!$E$3:$E$10</c:f>
              <c:numCache>
                <c:formatCode>General</c:formatCode>
                <c:ptCount val="8"/>
                <c:pt idx="0">
                  <c:v>7.4999999999999997E-2</c:v>
                </c:pt>
                <c:pt idx="1">
                  <c:v>0.111</c:v>
                </c:pt>
                <c:pt idx="2">
                  <c:v>0.15566666666666665</c:v>
                </c:pt>
                <c:pt idx="3">
                  <c:v>0.27166666666666667</c:v>
                </c:pt>
                <c:pt idx="4">
                  <c:v>0.438</c:v>
                </c:pt>
                <c:pt idx="5">
                  <c:v>0.52766666666666662</c:v>
                </c:pt>
                <c:pt idx="6">
                  <c:v>0.66666666666666663</c:v>
                </c:pt>
                <c:pt idx="7">
                  <c:v>0.85166666666666668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E2A-401F-8F40-4508C6180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4.5625278075493797E-2</c:v>
                  </c:pt>
                  <c:pt idx="2">
                    <c:v>7.4213007938542061E-2</c:v>
                  </c:pt>
                  <c:pt idx="3">
                    <c:v>9.8202091428813074E-2</c:v>
                  </c:pt>
                  <c:pt idx="4">
                    <c:v>0.11252679655152543</c:v>
                  </c:pt>
                  <c:pt idx="5">
                    <c:v>0.17346111261718397</c:v>
                  </c:pt>
                  <c:pt idx="6">
                    <c:v>0.10008322936875</c:v>
                  </c:pt>
                </c:numCache>
              </c:numRef>
            </c:plus>
            <c:minus>
              <c:numRef>
                <c:f>'[2]MarathonRT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4.5625278075493797E-2</c:v>
                  </c:pt>
                  <c:pt idx="2">
                    <c:v>7.4213007938542061E-2</c:v>
                  </c:pt>
                  <c:pt idx="3">
                    <c:v>9.8202091428813074E-2</c:v>
                  </c:pt>
                  <c:pt idx="4">
                    <c:v>0.11252679655152543</c:v>
                  </c:pt>
                  <c:pt idx="5">
                    <c:v>0.17346111261718397</c:v>
                  </c:pt>
                  <c:pt idx="6">
                    <c:v>0.10008322936875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'[2]MarathonRT activity -20'!$F$4:$F$10</c:f>
              <c:numCache>
                <c:formatCode>General</c:formatCode>
                <c:ptCount val="7"/>
                <c:pt idx="0">
                  <c:v>3.6000000000000004E-2</c:v>
                </c:pt>
                <c:pt idx="1">
                  <c:v>8.066666666666665E-2</c:v>
                </c:pt>
                <c:pt idx="2">
                  <c:v>0.19666666666666666</c:v>
                </c:pt>
                <c:pt idx="3">
                  <c:v>0.36299999999999999</c:v>
                </c:pt>
                <c:pt idx="4">
                  <c:v>0.45266666666666661</c:v>
                </c:pt>
                <c:pt idx="5">
                  <c:v>0.59166666666666667</c:v>
                </c:pt>
                <c:pt idx="6">
                  <c:v>0.77666666666666673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BB-48AD-8888-ACB1366D3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'[3]MarathonRT activity -20'!$C$3:$C$10</c:f>
              <c:strCache>
                <c:ptCount val="1"/>
                <c:pt idx="0">
                  <c:v>0.076 0.124 0.171 0.283 0.44 0.582 0.643 0.959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-20'!$G$3:$G$10</c:f>
                <c:numCache>
                  <c:formatCode>General</c:formatCode>
                  <c:ptCount val="8"/>
                  <c:pt idx="0">
                    <c:v>1.5275252316519479E-3</c:v>
                  </c:pt>
                  <c:pt idx="1">
                    <c:v>1.5275252316519479E-3</c:v>
                  </c:pt>
                  <c:pt idx="2">
                    <c:v>3.2145502536643214E-3</c:v>
                  </c:pt>
                  <c:pt idx="3">
                    <c:v>1.0000000000000009E-3</c:v>
                  </c:pt>
                  <c:pt idx="4">
                    <c:v>1.1150485789118498E-2</c:v>
                  </c:pt>
                  <c:pt idx="5">
                    <c:v>1.5821925715074438E-2</c:v>
                  </c:pt>
                  <c:pt idx="6">
                    <c:v>6.4825406541982697E-2</c:v>
                  </c:pt>
                  <c:pt idx="7">
                    <c:v>2.0305992547357331E-2</c:v>
                  </c:pt>
                </c:numCache>
              </c:numRef>
            </c:plus>
            <c:minus>
              <c:numRef>
                <c:f>'[3]MarathonRT activity -20'!$G$3:$G$10</c:f>
                <c:numCache>
                  <c:formatCode>General</c:formatCode>
                  <c:ptCount val="8"/>
                  <c:pt idx="0">
                    <c:v>1.5275252316519479E-3</c:v>
                  </c:pt>
                  <c:pt idx="1">
                    <c:v>1.5275252316519479E-3</c:v>
                  </c:pt>
                  <c:pt idx="2">
                    <c:v>3.2145502536643214E-3</c:v>
                  </c:pt>
                  <c:pt idx="3">
                    <c:v>1.0000000000000009E-3</c:v>
                  </c:pt>
                  <c:pt idx="4">
                    <c:v>1.1150485789118498E-2</c:v>
                  </c:pt>
                  <c:pt idx="5">
                    <c:v>1.5821925715074438E-2</c:v>
                  </c:pt>
                  <c:pt idx="6">
                    <c:v>6.4825406541982697E-2</c:v>
                  </c:pt>
                  <c:pt idx="7">
                    <c:v>2.0305992547357331E-2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'[3]MarathonRT activity -20'!$E$3:$E$10</c:f>
              <c:numCache>
                <c:formatCode>General</c:formatCode>
                <c:ptCount val="8"/>
                <c:pt idx="0">
                  <c:v>7.7333333333333323E-2</c:v>
                </c:pt>
                <c:pt idx="1">
                  <c:v>0.12233333333333334</c:v>
                </c:pt>
                <c:pt idx="2">
                  <c:v>0.16733333333333333</c:v>
                </c:pt>
                <c:pt idx="3">
                  <c:v>0.28299999999999997</c:v>
                </c:pt>
                <c:pt idx="4">
                  <c:v>0.44833333333333331</c:v>
                </c:pt>
                <c:pt idx="5">
                  <c:v>0.59933333333333327</c:v>
                </c:pt>
                <c:pt idx="6">
                  <c:v>0.71666666666666667</c:v>
                </c:pt>
                <c:pt idx="7">
                  <c:v>0.93566666666666665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1CD-48E7-BD88-6151DD786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5.6697003921409472E-2</c:v>
                  </c:pt>
                  <c:pt idx="2">
                    <c:v>3.1622776601683805E-2</c:v>
                  </c:pt>
                  <c:pt idx="3">
                    <c:v>0.10559586066280485</c:v>
                  </c:pt>
                  <c:pt idx="4">
                    <c:v>0.125785236475011</c:v>
                  </c:pt>
                  <c:pt idx="5">
                    <c:v>0.2546083394981058</c:v>
                  </c:pt>
                  <c:pt idx="6">
                    <c:v>0.14249909665453087</c:v>
                  </c:pt>
                </c:numCache>
              </c:numRef>
            </c:plus>
            <c:min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5.6697003921409472E-2</c:v>
                  </c:pt>
                  <c:pt idx="2">
                    <c:v>3.1622776601683805E-2</c:v>
                  </c:pt>
                  <c:pt idx="3">
                    <c:v>0.10559586066280485</c:v>
                  </c:pt>
                  <c:pt idx="4">
                    <c:v>0.125785236475011</c:v>
                  </c:pt>
                  <c:pt idx="5">
                    <c:v>0.2546083394981058</c:v>
                  </c:pt>
                  <c:pt idx="6">
                    <c:v>0.14249909665453087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'[3]MarathonRT activity -20'!$F$4:$F$10</c:f>
              <c:numCache>
                <c:formatCode>General</c:formatCode>
                <c:ptCount val="7"/>
                <c:pt idx="0">
                  <c:v>4.5000000000000012E-2</c:v>
                </c:pt>
                <c:pt idx="1">
                  <c:v>9.0000000000000011E-2</c:v>
                </c:pt>
                <c:pt idx="2">
                  <c:v>0.20566666666666666</c:v>
                </c:pt>
                <c:pt idx="3">
                  <c:v>0.371</c:v>
                </c:pt>
                <c:pt idx="4">
                  <c:v>0.52199999999999991</c:v>
                </c:pt>
                <c:pt idx="5">
                  <c:v>0.63933333333333331</c:v>
                </c:pt>
                <c:pt idx="6">
                  <c:v>0.85833333333333328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ED9-4B2B-8CAE-8DCDBCCCF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323849</xdr:colOff>
      <xdr:row>13</xdr:row>
      <xdr:rowOff>38101</xdr:rowOff>
    </xdr:from>
    <xdr:to>
      <xdr:col>19</xdr:col>
      <xdr:colOff>342900</xdr:colOff>
      <xdr:row>23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E3C84D-A451-479D-BCBF-25CD41660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257175</xdr:colOff>
      <xdr:row>13</xdr:row>
      <xdr:rowOff>38102</xdr:rowOff>
    </xdr:from>
    <xdr:to>
      <xdr:col>30</xdr:col>
      <xdr:colOff>276225</xdr:colOff>
      <xdr:row>23</xdr:row>
      <xdr:rowOff>104776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BF0A01-064D-4281-BF8D-5C43DC927B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653FDA-B659-49AA-B069-C37107B534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121ECE-7A07-44C1-AB97-8F9B14D9B0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73ED28-06BD-47D3-BDF5-32AF97CF93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503645F-1004-4D8F-8C2D-74D0BA39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FBF020-826A-4E4C-879C-2D1927F713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407F7E-FE5B-4D44-A179-304E9C0AC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12</xdr:row>
      <xdr:rowOff>180975</xdr:rowOff>
    </xdr:from>
    <xdr:to>
      <xdr:col>19</xdr:col>
      <xdr:colOff>449580</xdr:colOff>
      <xdr:row>21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D60FC0-DE00-4595-ACA1-AC690B3E7D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12</xdr:row>
      <xdr:rowOff>180975</xdr:rowOff>
    </xdr:from>
    <xdr:to>
      <xdr:col>30</xdr:col>
      <xdr:colOff>457200</xdr:colOff>
      <xdr:row>21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E86AD7-2B06-48A7-8E67-9FD02BE11F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41002_20241023/MRT%20activity%20-%20calculation_new_20241023.xlsx" TargetMode="External"/><Relationship Id="rId1" Type="http://schemas.openxmlformats.org/officeDocument/2006/relationships/externalLinkPath" Target="/personal/pedorjen_ad_helsinki_fi/Documents/Marathon%20collaboration/MRT%20purification%20JP/Activity/20241002_20241023/MRT%20activity%20-%20calculation_new_20241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41118/MRT%20activity%20-%20calculation_new_20241118.xlsx" TargetMode="External"/><Relationship Id="rId1" Type="http://schemas.openxmlformats.org/officeDocument/2006/relationships/externalLinkPath" Target="/personal/pedorjen_ad_helsinki_fi/Documents/Marathon%20collaboration/MRT%20purification%20JP/Activity/20241118/MRT%20activity%20-%20calculation_new_20241118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helsinkifi-my.sharepoint.com/personal/pedorjen_ad_helsinki_fi/Documents/Marathon%20collaboration/MRT%20method%20paper%20JP/RNA%20Biology/Figures%20for%20RNA%20biology/Data%20for%20figures/Figure%20%20MRT%20purification/Bradford_Units_storability/Storability/MRT%20activity%20-%20calculation_new_20241218.xlsx" TargetMode="External"/><Relationship Id="rId2" Type="http://schemas.microsoft.com/office/2019/04/relationships/externalLinkLongPath" Target="Bradford_Units_storability/Storability_Activity/MRT%20activity%20-%20calculation_new_20241218.xlsx?C31EB4A6" TargetMode="External"/><Relationship Id="rId1" Type="http://schemas.openxmlformats.org/officeDocument/2006/relationships/externalLinkPath" Target="file:///\\C31EB4A6\MRT%20activity%20-%20calculation_new_202412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Activity -20 diluted "/>
      <sheetName val="Activity -70 diluted"/>
    </sheetNames>
    <sheetDataSet>
      <sheetData sheetId="0">
        <row r="3">
          <cell r="A3">
            <v>0</v>
          </cell>
          <cell r="C3">
            <v>7.5999999999999998E-2</v>
          </cell>
          <cell r="E3">
            <v>7.6666666666666661E-2</v>
          </cell>
          <cell r="G3">
            <v>1.1547005383792527E-3</v>
          </cell>
        </row>
        <row r="4">
          <cell r="A4">
            <v>300</v>
          </cell>
          <cell r="C4">
            <v>0.11700000000000001</v>
          </cell>
          <cell r="E4">
            <v>0.11700000000000001</v>
          </cell>
          <cell r="F4">
            <v>4.0333333333333346E-2</v>
          </cell>
          <cell r="G4" t="e">
            <v>#DIV/0!</v>
          </cell>
          <cell r="H4" t="e">
            <v>#DIV/0!</v>
          </cell>
        </row>
        <row r="5">
          <cell r="A5">
            <v>600</v>
          </cell>
          <cell r="C5">
            <v>0.14799999999999999</v>
          </cell>
          <cell r="E5">
            <v>0.14866666666666664</v>
          </cell>
          <cell r="F5">
            <v>7.1999999999999981E-2</v>
          </cell>
          <cell r="G5">
            <v>5.7735026918962634E-4</v>
          </cell>
          <cell r="H5">
            <v>2.4028114141347555E-2</v>
          </cell>
        </row>
        <row r="6">
          <cell r="A6">
            <v>1200</v>
          </cell>
          <cell r="C6">
            <v>0.27200000000000002</v>
          </cell>
          <cell r="E6">
            <v>0.27100000000000002</v>
          </cell>
          <cell r="F6">
            <v>0.19433333333333336</v>
          </cell>
          <cell r="G6">
            <v>1.0000000000000009E-3</v>
          </cell>
          <cell r="H6">
            <v>3.1622776601683805E-2</v>
          </cell>
        </row>
        <row r="7">
          <cell r="A7">
            <v>2000</v>
          </cell>
          <cell r="C7">
            <v>0.42599999999999999</v>
          </cell>
          <cell r="E7">
            <v>0.42766666666666664</v>
          </cell>
          <cell r="F7">
            <v>0.35099999999999998</v>
          </cell>
          <cell r="G7">
            <v>4.7258156262526127E-3</v>
          </cell>
          <cell r="H7">
            <v>6.8744567976332591E-2</v>
          </cell>
        </row>
        <row r="8">
          <cell r="A8">
            <v>2500</v>
          </cell>
          <cell r="C8">
            <v>0.56899999999999995</v>
          </cell>
          <cell r="E8">
            <v>0.54133333333333333</v>
          </cell>
          <cell r="F8">
            <v>0.46466666666666667</v>
          </cell>
          <cell r="G8">
            <v>3.0270998221620177E-2</v>
          </cell>
          <cell r="H8">
            <v>0.17398562647994856</v>
          </cell>
        </row>
        <row r="9">
          <cell r="A9">
            <v>3200</v>
          </cell>
          <cell r="C9">
            <v>0.72899999999999998</v>
          </cell>
          <cell r="E9">
            <v>0.73099999999999998</v>
          </cell>
          <cell r="F9">
            <v>0.65433333333333332</v>
          </cell>
          <cell r="G9">
            <v>6.2449979983984034E-3</v>
          </cell>
          <cell r="H9">
            <v>7.9025299736213611E-2</v>
          </cell>
        </row>
        <row r="10">
          <cell r="A10">
            <v>4000</v>
          </cell>
          <cell r="C10">
            <v>0.88300000000000001</v>
          </cell>
          <cell r="E10">
            <v>0.89733333333333343</v>
          </cell>
          <cell r="F10">
            <v>0.82066666666666677</v>
          </cell>
          <cell r="G10">
            <v>4.3316663460305105E-2</v>
          </cell>
          <cell r="H10">
            <v>0.20812655635527413</v>
          </cell>
        </row>
      </sheetData>
      <sheetData sheetId="1" refreshError="1"/>
      <sheetData sheetId="2">
        <row r="3">
          <cell r="A3">
            <v>0</v>
          </cell>
          <cell r="C3">
            <v>7.5999999999999998E-2</v>
          </cell>
          <cell r="E3">
            <v>7.6666666666666661E-2</v>
          </cell>
          <cell r="G3">
            <v>1.1547005383792527E-3</v>
          </cell>
        </row>
        <row r="4">
          <cell r="A4">
            <v>300</v>
          </cell>
          <cell r="C4">
            <v>0.11700000000000001</v>
          </cell>
          <cell r="E4">
            <v>0.11700000000000001</v>
          </cell>
          <cell r="F4">
            <v>4.0333333333333346E-2</v>
          </cell>
          <cell r="G4" t="e">
            <v>#DIV/0!</v>
          </cell>
          <cell r="H4" t="e">
            <v>#DIV/0!</v>
          </cell>
        </row>
        <row r="5">
          <cell r="A5">
            <v>600</v>
          </cell>
          <cell r="C5">
            <v>0.14799999999999999</v>
          </cell>
          <cell r="E5">
            <v>0.14866666666666664</v>
          </cell>
          <cell r="F5">
            <v>7.1999999999999981E-2</v>
          </cell>
          <cell r="G5">
            <v>5.7735026918962634E-4</v>
          </cell>
          <cell r="H5">
            <v>2.4028114141347555E-2</v>
          </cell>
        </row>
        <row r="6">
          <cell r="A6">
            <v>1200</v>
          </cell>
          <cell r="C6">
            <v>0.27200000000000002</v>
          </cell>
          <cell r="E6">
            <v>0.27100000000000002</v>
          </cell>
          <cell r="F6">
            <v>0.19433333333333336</v>
          </cell>
          <cell r="G6">
            <v>1.0000000000000009E-3</v>
          </cell>
          <cell r="H6">
            <v>3.1622776601683805E-2</v>
          </cell>
        </row>
        <row r="7">
          <cell r="A7">
            <v>2000</v>
          </cell>
          <cell r="C7">
            <v>0.42599999999999999</v>
          </cell>
          <cell r="E7">
            <v>0.42766666666666664</v>
          </cell>
          <cell r="F7">
            <v>0.35099999999999998</v>
          </cell>
          <cell r="G7">
            <v>4.7258156262526127E-3</v>
          </cell>
          <cell r="H7">
            <v>6.8744567976332591E-2</v>
          </cell>
        </row>
        <row r="8">
          <cell r="A8">
            <v>2500</v>
          </cell>
          <cell r="C8">
            <v>0.56899999999999995</v>
          </cell>
          <cell r="E8">
            <v>0.54133333333333333</v>
          </cell>
          <cell r="F8">
            <v>0.46466666666666667</v>
          </cell>
          <cell r="G8">
            <v>3.0270998221620177E-2</v>
          </cell>
          <cell r="H8">
            <v>0.17398562647994856</v>
          </cell>
        </row>
        <row r="9">
          <cell r="A9">
            <v>3200</v>
          </cell>
          <cell r="C9">
            <v>0.72899999999999998</v>
          </cell>
          <cell r="E9">
            <v>0.73099999999999998</v>
          </cell>
          <cell r="F9">
            <v>0.65433333333333332</v>
          </cell>
          <cell r="G9">
            <v>6.2449979983984034E-3</v>
          </cell>
          <cell r="H9">
            <v>7.9025299736213611E-2</v>
          </cell>
        </row>
        <row r="10">
          <cell r="A10">
            <v>4000</v>
          </cell>
          <cell r="C10">
            <v>0.88300000000000001</v>
          </cell>
          <cell r="E10">
            <v>0.89733333333333343</v>
          </cell>
          <cell r="F10">
            <v>0.82066666666666677</v>
          </cell>
          <cell r="G10">
            <v>4.3316663460305105E-2</v>
          </cell>
          <cell r="H10">
            <v>0.20812655635527413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Activity -70 diluted"/>
    </sheetNames>
    <sheetDataSet>
      <sheetData sheetId="0">
        <row r="3">
          <cell r="A3">
            <v>0</v>
          </cell>
          <cell r="C3">
            <v>7.5999999999999998E-2</v>
          </cell>
          <cell r="E3">
            <v>7.4999999999999997E-2</v>
          </cell>
          <cell r="G3">
            <v>1.0000000000000009E-3</v>
          </cell>
        </row>
        <row r="4">
          <cell r="A4">
            <v>300</v>
          </cell>
          <cell r="C4">
            <v>0.109</v>
          </cell>
          <cell r="E4">
            <v>0.111</v>
          </cell>
          <cell r="F4">
            <v>3.6000000000000004E-2</v>
          </cell>
          <cell r="G4">
            <v>2.0000000000000018E-3</v>
          </cell>
          <cell r="H4">
            <v>4.4721359549995815E-2</v>
          </cell>
        </row>
        <row r="5">
          <cell r="A5">
            <v>600</v>
          </cell>
          <cell r="C5">
            <v>0.155</v>
          </cell>
          <cell r="E5">
            <v>0.15566666666666665</v>
          </cell>
          <cell r="F5">
            <v>8.066666666666665E-2</v>
          </cell>
          <cell r="G5">
            <v>2.0816659994661348E-3</v>
          </cell>
          <cell r="H5">
            <v>4.5625278075493797E-2</v>
          </cell>
        </row>
        <row r="6">
          <cell r="A6">
            <v>1200</v>
          </cell>
          <cell r="C6">
            <v>0.26800000000000002</v>
          </cell>
          <cell r="E6">
            <v>0.27166666666666667</v>
          </cell>
          <cell r="F6">
            <v>0.19666666666666666</v>
          </cell>
          <cell r="G6">
            <v>5.5075705472861069E-3</v>
          </cell>
          <cell r="H6">
            <v>7.4213007938542061E-2</v>
          </cell>
        </row>
        <row r="7">
          <cell r="A7">
            <v>2000</v>
          </cell>
          <cell r="C7">
            <v>0.442</v>
          </cell>
          <cell r="E7">
            <v>0.438</v>
          </cell>
          <cell r="F7">
            <v>0.36299999999999999</v>
          </cell>
          <cell r="G7">
            <v>9.6436507609929632E-3</v>
          </cell>
          <cell r="H7">
            <v>9.8202091428813074E-2</v>
          </cell>
        </row>
        <row r="8">
          <cell r="A8">
            <v>2500</v>
          </cell>
          <cell r="C8">
            <v>0.52300000000000002</v>
          </cell>
          <cell r="E8">
            <v>0.52766666666666662</v>
          </cell>
          <cell r="F8">
            <v>0.45266666666666661</v>
          </cell>
          <cell r="G8">
            <v>1.2662279942148398E-2</v>
          </cell>
          <cell r="H8">
            <v>0.11252679655152543</v>
          </cell>
        </row>
        <row r="9">
          <cell r="A9">
            <v>3200</v>
          </cell>
          <cell r="C9">
            <v>0.68600000000000005</v>
          </cell>
          <cell r="E9">
            <v>0.66666666666666663</v>
          </cell>
          <cell r="F9">
            <v>0.59166666666666667</v>
          </cell>
          <cell r="G9">
            <v>3.0088757590391382E-2</v>
          </cell>
          <cell r="H9">
            <v>0.17346111261718397</v>
          </cell>
        </row>
        <row r="10">
          <cell r="A10">
            <v>4000</v>
          </cell>
          <cell r="C10">
            <v>0.84199999999999997</v>
          </cell>
          <cell r="E10">
            <v>0.85166666666666668</v>
          </cell>
          <cell r="F10">
            <v>0.77666666666666673</v>
          </cell>
          <cell r="G10">
            <v>1.0016652800877822E-2</v>
          </cell>
          <cell r="H10">
            <v>0.10008322936875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MarathonRT activity -20"/>
      <sheetName val="MarathonRT activity -70"/>
      <sheetName val="Activity -70 diluted"/>
    </sheetNames>
    <sheetDataSet>
      <sheetData sheetId="0">
        <row r="3">
          <cell r="A3">
            <v>0</v>
          </cell>
          <cell r="C3">
            <v>7.5999999999999998E-2</v>
          </cell>
          <cell r="E3">
            <v>7.7333333333333323E-2</v>
          </cell>
          <cell r="G3">
            <v>1.5275252316519479E-3</v>
          </cell>
        </row>
        <row r="4">
          <cell r="A4">
            <v>300</v>
          </cell>
          <cell r="C4">
            <v>0.124</v>
          </cell>
          <cell r="E4">
            <v>0.12233333333333334</v>
          </cell>
          <cell r="F4">
            <v>4.5000000000000012E-2</v>
          </cell>
          <cell r="G4">
            <v>1.5275252316519479E-3</v>
          </cell>
          <cell r="H4">
            <v>3.9083567284115044E-2</v>
          </cell>
        </row>
        <row r="5">
          <cell r="A5">
            <v>600</v>
          </cell>
          <cell r="C5">
            <v>0.17100000000000001</v>
          </cell>
          <cell r="E5">
            <v>0.16733333333333333</v>
          </cell>
          <cell r="F5">
            <v>9.0000000000000011E-2</v>
          </cell>
          <cell r="G5">
            <v>3.2145502536643214E-3</v>
          </cell>
          <cell r="H5">
            <v>5.6697003921409472E-2</v>
          </cell>
        </row>
        <row r="6">
          <cell r="A6">
            <v>1200</v>
          </cell>
          <cell r="C6">
            <v>0.28299999999999997</v>
          </cell>
          <cell r="E6">
            <v>0.28299999999999997</v>
          </cell>
          <cell r="F6">
            <v>0.20566666666666666</v>
          </cell>
          <cell r="G6">
            <v>1.0000000000000009E-3</v>
          </cell>
          <cell r="H6">
            <v>3.1622776601683805E-2</v>
          </cell>
        </row>
        <row r="7">
          <cell r="A7">
            <v>2000</v>
          </cell>
          <cell r="C7">
            <v>0.44</v>
          </cell>
          <cell r="E7">
            <v>0.44833333333333331</v>
          </cell>
          <cell r="F7">
            <v>0.371</v>
          </cell>
          <cell r="G7">
            <v>1.1150485789118498E-2</v>
          </cell>
          <cell r="H7">
            <v>0.10559586066280485</v>
          </cell>
        </row>
        <row r="8">
          <cell r="A8">
            <v>2500</v>
          </cell>
          <cell r="C8">
            <v>0.58199999999999996</v>
          </cell>
          <cell r="E8">
            <v>0.59933333333333327</v>
          </cell>
          <cell r="F8">
            <v>0.52199999999999991</v>
          </cell>
          <cell r="G8">
            <v>1.5821925715074438E-2</v>
          </cell>
          <cell r="H8">
            <v>0.125785236475011</v>
          </cell>
        </row>
        <row r="9">
          <cell r="A9">
            <v>3200</v>
          </cell>
          <cell r="C9">
            <v>0.64300000000000002</v>
          </cell>
          <cell r="E9">
            <v>0.71666666666666667</v>
          </cell>
          <cell r="F9">
            <v>0.63933333333333331</v>
          </cell>
          <cell r="G9">
            <v>6.4825406541982697E-2</v>
          </cell>
          <cell r="H9">
            <v>0.2546083394981058</v>
          </cell>
        </row>
        <row r="10">
          <cell r="A10">
            <v>4000</v>
          </cell>
          <cell r="C10">
            <v>0.95899999999999996</v>
          </cell>
          <cell r="E10">
            <v>0.93566666666666665</v>
          </cell>
          <cell r="F10">
            <v>0.85833333333333328</v>
          </cell>
          <cell r="G10">
            <v>2.0305992547357331E-2</v>
          </cell>
          <cell r="H10">
            <v>0.14249909665453087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A902-227C-4E34-99B4-9497456C62B0}">
  <dimension ref="A1:AE69"/>
  <sheetViews>
    <sheetView workbookViewId="0">
      <selection activeCell="A2" sqref="A2:AE2"/>
    </sheetView>
  </sheetViews>
  <sheetFormatPr defaultRowHeight="14.5" x14ac:dyDescent="0.35"/>
  <cols>
    <col min="1" max="1" width="16.54296875" customWidth="1"/>
    <col min="11" max="11" width="10.81640625" customWidth="1"/>
    <col min="15" max="15" width="12.54296875" customWidth="1"/>
  </cols>
  <sheetData>
    <row r="1" spans="1:31" x14ac:dyDescent="0.35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</row>
    <row r="2" spans="1:31" x14ac:dyDescent="0.3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</row>
    <row r="3" spans="1:31" x14ac:dyDescent="0.35">
      <c r="A3" s="109" t="s">
        <v>2</v>
      </c>
      <c r="B3" s="110"/>
      <c r="C3" s="111" t="s">
        <v>3</v>
      </c>
      <c r="D3" s="112"/>
      <c r="E3" s="112"/>
      <c r="F3" s="112"/>
      <c r="G3" s="112"/>
      <c r="H3" s="112"/>
      <c r="I3" s="112"/>
      <c r="J3" s="112"/>
      <c r="K3" s="112"/>
      <c r="L3" s="112"/>
      <c r="M3" s="113"/>
    </row>
    <row r="4" spans="1:31" x14ac:dyDescent="0.35">
      <c r="A4" s="1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</row>
    <row r="5" spans="1:31" x14ac:dyDescent="0.35">
      <c r="A5" s="3" t="s">
        <v>4</v>
      </c>
      <c r="B5" s="4">
        <v>8.8999999999999996E-2</v>
      </c>
      <c r="C5" s="4">
        <v>8.4000000000000005E-2</v>
      </c>
      <c r="D5" s="4">
        <v>8.5999999999999993E-2</v>
      </c>
      <c r="E5" s="5">
        <v>0.377</v>
      </c>
      <c r="F5" s="5">
        <v>0.36699999999999999</v>
      </c>
      <c r="G5" s="5">
        <v>0.36099999999999999</v>
      </c>
      <c r="H5" s="5">
        <v>0.36699999999999999</v>
      </c>
      <c r="I5" s="5">
        <v>0.35599999999999998</v>
      </c>
      <c r="J5" s="5">
        <v>0.34300000000000003</v>
      </c>
      <c r="K5" s="5">
        <v>0.35799999999999998</v>
      </c>
      <c r="L5" s="5">
        <v>0.36099999999999999</v>
      </c>
      <c r="M5" s="5">
        <v>0.36399999999999999</v>
      </c>
    </row>
    <row r="6" spans="1:31" x14ac:dyDescent="0.35">
      <c r="A6" s="3" t="s">
        <v>5</v>
      </c>
      <c r="B6" s="4">
        <v>0.14399999999999999</v>
      </c>
      <c r="C6" s="4">
        <v>0.14199999999999999</v>
      </c>
      <c r="D6" s="4">
        <v>0.13800000000000001</v>
      </c>
      <c r="E6" s="1">
        <v>0.35399999999999998</v>
      </c>
      <c r="F6" s="1">
        <v>0.35599999999999998</v>
      </c>
      <c r="G6" s="1">
        <v>0.25700000000000001</v>
      </c>
      <c r="H6" s="1">
        <v>0.36</v>
      </c>
      <c r="I6" s="1">
        <v>0.36099999999999999</v>
      </c>
      <c r="J6" s="1">
        <v>0.25</v>
      </c>
      <c r="K6" s="1">
        <v>0.34399999999999997</v>
      </c>
      <c r="L6" s="1">
        <v>0.34200000000000003</v>
      </c>
      <c r="M6" s="1">
        <v>0.26</v>
      </c>
    </row>
    <row r="7" spans="1:31" x14ac:dyDescent="0.35">
      <c r="A7" s="3" t="s">
        <v>6</v>
      </c>
      <c r="B7" s="4">
        <v>0.19900000000000001</v>
      </c>
      <c r="C7" s="4">
        <v>0.20799999999999999</v>
      </c>
      <c r="D7" s="4">
        <v>0.193</v>
      </c>
      <c r="E7" s="6">
        <v>0.38</v>
      </c>
      <c r="F7" s="6">
        <v>0.35099999999999998</v>
      </c>
      <c r="G7" s="6">
        <v>0.39500000000000002</v>
      </c>
      <c r="H7" s="6">
        <v>0.373</v>
      </c>
      <c r="I7" s="6">
        <v>0.33900000000000002</v>
      </c>
      <c r="J7" s="6">
        <v>0.373</v>
      </c>
      <c r="K7" s="6">
        <v>0.35299999999999998</v>
      </c>
      <c r="L7" s="6">
        <v>0.32400000000000001</v>
      </c>
      <c r="M7" s="6">
        <v>0.37</v>
      </c>
    </row>
    <row r="8" spans="1:31" x14ac:dyDescent="0.35">
      <c r="A8" s="3" t="s">
        <v>7</v>
      </c>
      <c r="B8" s="4">
        <v>0.32100000000000001</v>
      </c>
      <c r="C8" s="4">
        <v>0.35</v>
      </c>
      <c r="D8" s="4">
        <v>0.33900000000000002</v>
      </c>
      <c r="E8" s="1">
        <v>0.25800000000000001</v>
      </c>
      <c r="F8" s="1">
        <v>0.26</v>
      </c>
      <c r="G8" s="1">
        <v>0.25800000000000001</v>
      </c>
      <c r="H8" s="1">
        <v>0.26100000000000001</v>
      </c>
      <c r="I8" s="1">
        <v>0.25900000000000001</v>
      </c>
      <c r="J8" s="1">
        <v>0.26</v>
      </c>
      <c r="K8" s="1">
        <v>0.253</v>
      </c>
      <c r="L8" s="1">
        <v>0.26200000000000001</v>
      </c>
      <c r="M8" s="1">
        <v>0.26600000000000001</v>
      </c>
    </row>
    <row r="9" spans="1:31" x14ac:dyDescent="0.35">
      <c r="A9" s="3" t="s">
        <v>8</v>
      </c>
      <c r="B9" s="4">
        <v>0.46700000000000003</v>
      </c>
      <c r="C9" s="4">
        <v>0.53700000000000003</v>
      </c>
      <c r="D9" s="4">
        <v>0.498</v>
      </c>
      <c r="E9" s="7">
        <v>0.14000000000000001</v>
      </c>
      <c r="F9" s="7">
        <v>0.14099999999999999</v>
      </c>
      <c r="G9" s="7">
        <v>0.13700000000000001</v>
      </c>
      <c r="H9" s="1"/>
      <c r="I9" s="1"/>
      <c r="J9" s="1"/>
      <c r="K9" s="1"/>
      <c r="L9" s="1"/>
      <c r="M9" s="1"/>
    </row>
    <row r="10" spans="1:31" x14ac:dyDescent="0.35">
      <c r="A10" s="3" t="s">
        <v>9</v>
      </c>
      <c r="B10" s="4">
        <v>0.64200000000000002</v>
      </c>
      <c r="C10" s="4">
        <v>0.63100000000000001</v>
      </c>
      <c r="D10" s="4">
        <v>0.61</v>
      </c>
      <c r="E10" s="1"/>
      <c r="F10" s="1"/>
      <c r="G10" s="1"/>
      <c r="H10" s="1"/>
      <c r="I10" s="1"/>
      <c r="J10" s="1"/>
      <c r="K10" s="1"/>
      <c r="L10" s="1"/>
      <c r="M10" s="1"/>
    </row>
    <row r="11" spans="1:31" x14ac:dyDescent="0.35">
      <c r="A11" s="3" t="s">
        <v>10</v>
      </c>
      <c r="B11" s="4">
        <v>0.79700000000000004</v>
      </c>
      <c r="C11" s="4">
        <v>0.79900000000000004</v>
      </c>
      <c r="D11" s="4">
        <v>0.73</v>
      </c>
      <c r="E11" s="1"/>
      <c r="F11" s="1"/>
      <c r="G11" s="1"/>
      <c r="H11" s="1"/>
      <c r="I11" s="1"/>
      <c r="J11" s="1"/>
      <c r="K11" s="1"/>
      <c r="L11" s="1"/>
      <c r="M11" s="1"/>
    </row>
    <row r="12" spans="1:31" x14ac:dyDescent="0.35">
      <c r="A12" s="3" t="s">
        <v>11</v>
      </c>
      <c r="B12" s="4">
        <v>0.90700000000000003</v>
      </c>
      <c r="C12" s="4">
        <v>0.95599999999999996</v>
      </c>
      <c r="D12" s="4">
        <v>0.80400000000000005</v>
      </c>
      <c r="E12" s="1"/>
      <c r="F12" s="1"/>
      <c r="G12" s="1"/>
      <c r="H12" s="1"/>
      <c r="I12" s="1"/>
      <c r="J12" s="1"/>
      <c r="K12" s="1"/>
      <c r="L12" s="1"/>
      <c r="M12" s="1"/>
    </row>
    <row r="13" spans="1:31" x14ac:dyDescent="0.35">
      <c r="A13" s="108" t="s">
        <v>12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</row>
    <row r="14" spans="1:31" ht="15" thickBot="1" x14ac:dyDescent="0.4">
      <c r="A14" t="s">
        <v>12</v>
      </c>
    </row>
    <row r="15" spans="1:31" ht="44" thickBot="1" x14ac:dyDescent="0.4">
      <c r="A15" s="8" t="s">
        <v>13</v>
      </c>
      <c r="B15" s="9" t="s">
        <v>14</v>
      </c>
      <c r="C15" s="9" t="s">
        <v>15</v>
      </c>
      <c r="D15" s="9" t="s">
        <v>16</v>
      </c>
      <c r="E15" s="9" t="s">
        <v>17</v>
      </c>
      <c r="F15" s="10" t="s">
        <v>18</v>
      </c>
      <c r="G15" s="9" t="s">
        <v>19</v>
      </c>
      <c r="H15" s="11" t="s">
        <v>20</v>
      </c>
      <c r="I15" s="12"/>
    </row>
    <row r="16" spans="1:31" x14ac:dyDescent="0.35">
      <c r="A16" s="13">
        <v>0</v>
      </c>
      <c r="B16" s="14">
        <v>8.8999999999999996E-2</v>
      </c>
      <c r="C16" s="14">
        <v>8.4000000000000005E-2</v>
      </c>
      <c r="D16" s="14">
        <v>8.5999999999999993E-2</v>
      </c>
      <c r="E16" s="15">
        <f>AVERAGE(B16:D16)</f>
        <v>8.6333333333333331E-2</v>
      </c>
      <c r="F16" s="15">
        <f t="shared" ref="F16:F23" si="0">E16-$E$16</f>
        <v>0</v>
      </c>
      <c r="G16" s="15">
        <f>_xlfn.STDEV.S(B16:D16)</f>
        <v>2.5166114784235787E-3</v>
      </c>
      <c r="H16" s="16">
        <f>SQRT(G16)</f>
        <v>5.0165839755989122E-2</v>
      </c>
      <c r="I16" s="17"/>
    </row>
    <row r="17" spans="1:31" x14ac:dyDescent="0.35">
      <c r="A17" s="18">
        <v>300</v>
      </c>
      <c r="B17" s="4">
        <v>0.14399999999999999</v>
      </c>
      <c r="C17" s="4">
        <v>0.14199999999999999</v>
      </c>
      <c r="D17" s="4">
        <v>0.13800000000000001</v>
      </c>
      <c r="E17" s="19">
        <f t="shared" ref="E17:E22" si="1">AVERAGE(B17:D17)</f>
        <v>0.14133333333333334</v>
      </c>
      <c r="F17" s="19">
        <f t="shared" si="0"/>
        <v>5.5000000000000007E-2</v>
      </c>
      <c r="G17" s="19">
        <f t="shared" ref="G17:G23" si="2">_xlfn.STDEV.S(B17:D17)</f>
        <v>3.0550504633038811E-3</v>
      </c>
      <c r="H17" s="20">
        <f t="shared" ref="H17:H23" si="3">SQRT(G17)</f>
        <v>5.5272510919116759E-2</v>
      </c>
      <c r="I17" s="17"/>
    </row>
    <row r="18" spans="1:31" x14ac:dyDescent="0.35">
      <c r="A18" s="18">
        <v>600</v>
      </c>
      <c r="B18" s="4">
        <v>0.19900000000000001</v>
      </c>
      <c r="C18" s="4">
        <v>0.20799999999999999</v>
      </c>
      <c r="D18" s="4">
        <v>0.193</v>
      </c>
      <c r="E18" s="19">
        <f t="shared" si="1"/>
        <v>0.20000000000000004</v>
      </c>
      <c r="F18" s="19">
        <f t="shared" si="0"/>
        <v>0.11366666666666671</v>
      </c>
      <c r="G18" s="19">
        <f t="shared" si="2"/>
        <v>7.5498344352707414E-3</v>
      </c>
      <c r="H18" s="20">
        <f t="shared" si="3"/>
        <v>8.6889783261731884E-2</v>
      </c>
      <c r="I18" s="17"/>
    </row>
    <row r="19" spans="1:31" x14ac:dyDescent="0.35">
      <c r="A19" s="18">
        <v>1200</v>
      </c>
      <c r="B19" s="4">
        <v>0.32100000000000001</v>
      </c>
      <c r="C19" s="4">
        <v>0.35</v>
      </c>
      <c r="D19" s="4">
        <v>0.33900000000000002</v>
      </c>
      <c r="E19" s="19">
        <f t="shared" si="1"/>
        <v>0.33666666666666667</v>
      </c>
      <c r="F19" s="19">
        <f t="shared" si="0"/>
        <v>0.25033333333333335</v>
      </c>
      <c r="G19" s="19">
        <f t="shared" si="2"/>
        <v>1.4640127503998488E-2</v>
      </c>
      <c r="H19" s="20">
        <f t="shared" si="3"/>
        <v>0.12099639459090708</v>
      </c>
      <c r="I19" s="17"/>
    </row>
    <row r="20" spans="1:31" x14ac:dyDescent="0.35">
      <c r="A20" s="18">
        <v>2000</v>
      </c>
      <c r="B20" s="4">
        <v>0.46700000000000003</v>
      </c>
      <c r="C20" s="4">
        <v>0.53700000000000003</v>
      </c>
      <c r="D20" s="4">
        <v>0.498</v>
      </c>
      <c r="E20" s="19">
        <f t="shared" si="1"/>
        <v>0.5006666666666667</v>
      </c>
      <c r="F20" s="19">
        <f t="shared" si="0"/>
        <v>0.41433333333333339</v>
      </c>
      <c r="G20" s="19">
        <f t="shared" si="2"/>
        <v>3.507610772781572E-2</v>
      </c>
      <c r="H20" s="20">
        <f t="shared" si="3"/>
        <v>0.18728616534014389</v>
      </c>
      <c r="I20" s="17"/>
    </row>
    <row r="21" spans="1:31" x14ac:dyDescent="0.35">
      <c r="A21" s="18">
        <v>2500</v>
      </c>
      <c r="B21" s="4">
        <v>0.64200000000000002</v>
      </c>
      <c r="C21" s="4">
        <v>0.63100000000000001</v>
      </c>
      <c r="D21" s="4">
        <v>0.61</v>
      </c>
      <c r="E21" s="19">
        <f t="shared" si="1"/>
        <v>0.62766666666666671</v>
      </c>
      <c r="F21" s="19">
        <f t="shared" si="0"/>
        <v>0.54133333333333333</v>
      </c>
      <c r="G21" s="19">
        <f t="shared" si="2"/>
        <v>1.6258331197676279E-2</v>
      </c>
      <c r="H21" s="20">
        <f t="shared" si="3"/>
        <v>0.12750816129831172</v>
      </c>
      <c r="I21" s="17"/>
    </row>
    <row r="22" spans="1:31" x14ac:dyDescent="0.35">
      <c r="A22" s="18">
        <v>3200</v>
      </c>
      <c r="B22" s="4">
        <v>0.79700000000000004</v>
      </c>
      <c r="C22" s="4">
        <v>0.79900000000000004</v>
      </c>
      <c r="D22" s="4">
        <v>0.73</v>
      </c>
      <c r="E22" s="19">
        <f t="shared" si="1"/>
        <v>0.77533333333333332</v>
      </c>
      <c r="F22" s="19">
        <f t="shared" si="0"/>
        <v>0.68899999999999995</v>
      </c>
      <c r="G22" s="19">
        <f t="shared" si="2"/>
        <v>3.9272551907577079E-2</v>
      </c>
      <c r="H22" s="20">
        <f t="shared" si="3"/>
        <v>0.1981730352686184</v>
      </c>
      <c r="I22" s="17"/>
    </row>
    <row r="23" spans="1:31" ht="15" thickBot="1" x14ac:dyDescent="0.4">
      <c r="A23" s="21">
        <v>4000</v>
      </c>
      <c r="B23" s="22">
        <v>0.90700000000000003</v>
      </c>
      <c r="C23" s="22">
        <v>0.95599999999999996</v>
      </c>
      <c r="D23" s="22">
        <v>0.80400000000000005</v>
      </c>
      <c r="E23" s="23">
        <f>AVERAGE(B23:D23)</f>
        <v>0.8889999999999999</v>
      </c>
      <c r="F23" s="23">
        <f t="shared" si="0"/>
        <v>0.80266666666666653</v>
      </c>
      <c r="G23" s="23">
        <f t="shared" si="2"/>
        <v>7.7582214456665216E-2</v>
      </c>
      <c r="H23" s="24">
        <f t="shared" si="3"/>
        <v>0.27853584052445607</v>
      </c>
      <c r="I23" s="17"/>
    </row>
    <row r="25" spans="1:31" x14ac:dyDescent="0.35">
      <c r="A25" s="108" t="s">
        <v>21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</row>
    <row r="27" spans="1:31" x14ac:dyDescent="0.35">
      <c r="S27" s="25"/>
    </row>
    <row r="28" spans="1:31" ht="15" thickBot="1" x14ac:dyDescent="0.4">
      <c r="X28" s="107"/>
      <c r="Y28" s="107"/>
      <c r="Z28" s="107"/>
      <c r="AA28" s="107"/>
      <c r="AB28" s="107"/>
      <c r="AC28" s="107"/>
    </row>
    <row r="29" spans="1:31" ht="15" thickBot="1" x14ac:dyDescent="0.4">
      <c r="A29" s="26" t="s">
        <v>22</v>
      </c>
      <c r="B29" s="27"/>
      <c r="C29" s="117" t="s">
        <v>23</v>
      </c>
      <c r="D29" s="117"/>
      <c r="E29" s="117"/>
      <c r="F29" s="117" t="s">
        <v>24</v>
      </c>
      <c r="G29" s="117"/>
      <c r="H29" s="117"/>
      <c r="I29" s="118" t="s">
        <v>25</v>
      </c>
      <c r="J29" s="119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spans="1:31" ht="44" thickBot="1" x14ac:dyDescent="0.4">
      <c r="A30" s="28" t="s">
        <v>26</v>
      </c>
      <c r="B30" s="29" t="s">
        <v>27</v>
      </c>
      <c r="C30" s="30" t="s">
        <v>14</v>
      </c>
      <c r="D30" s="30" t="s">
        <v>15</v>
      </c>
      <c r="E30" s="30" t="s">
        <v>28</v>
      </c>
      <c r="F30" s="30" t="s">
        <v>14</v>
      </c>
      <c r="G30" s="30" t="s">
        <v>15</v>
      </c>
      <c r="H30" s="30" t="s">
        <v>28</v>
      </c>
      <c r="I30" s="31" t="s">
        <v>29</v>
      </c>
      <c r="J30" s="32" t="s">
        <v>30</v>
      </c>
      <c r="K30" s="33" t="s">
        <v>31</v>
      </c>
      <c r="L30" s="34"/>
      <c r="P30" s="12"/>
      <c r="S30" s="25"/>
    </row>
    <row r="31" spans="1:31" ht="15" thickBot="1" x14ac:dyDescent="0.4">
      <c r="A31" s="35"/>
      <c r="B31" s="35"/>
      <c r="C31" s="35"/>
      <c r="D31" s="35"/>
      <c r="E31" s="35"/>
      <c r="F31" s="36">
        <v>0.14000000000000001</v>
      </c>
      <c r="G31" s="36">
        <v>0.14099999999999999</v>
      </c>
      <c r="H31" s="36">
        <v>0.13700000000000001</v>
      </c>
      <c r="I31" s="37"/>
      <c r="J31" s="38"/>
      <c r="K31" s="17">
        <f>AVERAGE(F31:H31)</f>
        <v>0.13933333333333334</v>
      </c>
      <c r="L31" s="17"/>
      <c r="S31" s="25"/>
    </row>
    <row r="32" spans="1:31" x14ac:dyDescent="0.35">
      <c r="A32" s="13" t="s">
        <v>32</v>
      </c>
      <c r="B32" s="39">
        <v>4</v>
      </c>
      <c r="C32" s="40">
        <v>0.377</v>
      </c>
      <c r="D32" s="40">
        <v>0.36699999999999999</v>
      </c>
      <c r="E32" s="40">
        <v>0.36099999999999999</v>
      </c>
      <c r="F32" s="41">
        <v>0.14000000000000001</v>
      </c>
      <c r="G32" s="41">
        <v>0.14099999999999999</v>
      </c>
      <c r="H32" s="41">
        <v>0.13700000000000001</v>
      </c>
      <c r="I32" s="42">
        <f t="shared" ref="I32:I37" si="4">AVERAGE(C32:E32)</f>
        <v>0.36833333333333335</v>
      </c>
      <c r="J32" s="16">
        <f>AVERAGE(C32:E32)-AVERAGE(F32:H32)</f>
        <v>0.22900000000000001</v>
      </c>
      <c r="K32" s="17">
        <f>AVERAGE(F32:H32)</f>
        <v>0.13933333333333334</v>
      </c>
      <c r="S32" s="25"/>
    </row>
    <row r="33" spans="1:19" x14ac:dyDescent="0.35">
      <c r="A33" s="18" t="s">
        <v>33</v>
      </c>
      <c r="B33" s="1">
        <v>4</v>
      </c>
      <c r="C33" s="5">
        <v>0.36699999999999999</v>
      </c>
      <c r="D33" s="5">
        <v>0.35599999999999998</v>
      </c>
      <c r="E33" s="5">
        <v>0.34300000000000003</v>
      </c>
      <c r="F33" s="7">
        <v>0.14000000000000001</v>
      </c>
      <c r="G33" s="7">
        <v>0.14099999999999999</v>
      </c>
      <c r="H33" s="7">
        <v>0.13700000000000001</v>
      </c>
      <c r="I33" s="43">
        <f t="shared" si="4"/>
        <v>0.35533333333333333</v>
      </c>
      <c r="J33" s="20">
        <f t="shared" ref="J33:J37" si="5">AVERAGE(C33:E33)-AVERAGE(F33:H33)</f>
        <v>0.216</v>
      </c>
      <c r="K33" s="17">
        <f t="shared" ref="K33:K34" si="6">AVERAGE(F33:H33)</f>
        <v>0.13933333333333334</v>
      </c>
      <c r="S33" s="25"/>
    </row>
    <row r="34" spans="1:19" ht="15" thickBot="1" x14ac:dyDescent="0.4">
      <c r="A34" s="21" t="s">
        <v>34</v>
      </c>
      <c r="B34" s="44">
        <v>4</v>
      </c>
      <c r="C34" s="45">
        <v>0.35799999999999998</v>
      </c>
      <c r="D34" s="45">
        <v>0.36099999999999999</v>
      </c>
      <c r="E34" s="45">
        <v>0.36399999999999999</v>
      </c>
      <c r="F34" s="46">
        <v>0.14000000000000001</v>
      </c>
      <c r="G34" s="46">
        <v>0.14099999999999999</v>
      </c>
      <c r="H34" s="46">
        <v>0.13700000000000001</v>
      </c>
      <c r="I34" s="47">
        <f t="shared" si="4"/>
        <v>0.36099999999999999</v>
      </c>
      <c r="J34" s="24">
        <f t="shared" si="5"/>
        <v>0.22166666666666665</v>
      </c>
      <c r="K34" s="17">
        <f t="shared" si="6"/>
        <v>0.13933333333333334</v>
      </c>
      <c r="S34" s="25"/>
    </row>
    <row r="35" spans="1:19" x14ac:dyDescent="0.35">
      <c r="A35" s="13" t="s">
        <v>35</v>
      </c>
      <c r="B35" s="39">
        <v>4</v>
      </c>
      <c r="C35" s="48">
        <v>0.38</v>
      </c>
      <c r="D35" s="48">
        <v>0.35099999999999998</v>
      </c>
      <c r="E35" s="48">
        <v>0.39500000000000002</v>
      </c>
      <c r="F35" s="41">
        <v>0.14000000000000001</v>
      </c>
      <c r="G35" s="41">
        <v>0.14099999999999999</v>
      </c>
      <c r="H35" s="41">
        <v>0.13700000000000001</v>
      </c>
      <c r="I35" s="42">
        <f t="shared" si="4"/>
        <v>0.3753333333333333</v>
      </c>
      <c r="J35" s="16">
        <f t="shared" si="5"/>
        <v>0.23599999999999996</v>
      </c>
      <c r="K35" s="17">
        <f>AVERAGE(F35:H35)</f>
        <v>0.13933333333333334</v>
      </c>
      <c r="S35" s="25"/>
    </row>
    <row r="36" spans="1:19" x14ac:dyDescent="0.35">
      <c r="A36" s="18" t="s">
        <v>36</v>
      </c>
      <c r="B36" s="1">
        <v>4</v>
      </c>
      <c r="C36" s="6">
        <v>0.373</v>
      </c>
      <c r="D36" s="6">
        <v>0.33900000000000002</v>
      </c>
      <c r="E36" s="6">
        <v>0.373</v>
      </c>
      <c r="F36" s="7">
        <v>0.14000000000000001</v>
      </c>
      <c r="G36" s="7">
        <v>0.14099999999999999</v>
      </c>
      <c r="H36" s="7">
        <v>0.13700000000000001</v>
      </c>
      <c r="I36" s="43">
        <f t="shared" si="4"/>
        <v>0.36166666666666664</v>
      </c>
      <c r="J36" s="20">
        <f t="shared" si="5"/>
        <v>0.2223333333333333</v>
      </c>
      <c r="K36" s="17">
        <f>AVERAGE(F36:H36)</f>
        <v>0.13933333333333334</v>
      </c>
      <c r="S36" s="25"/>
    </row>
    <row r="37" spans="1:19" ht="15" thickBot="1" x14ac:dyDescent="0.4">
      <c r="A37" s="21" t="s">
        <v>37</v>
      </c>
      <c r="B37" s="44">
        <v>4</v>
      </c>
      <c r="C37" s="49">
        <v>0.35299999999999998</v>
      </c>
      <c r="D37" s="49">
        <v>0.32400000000000001</v>
      </c>
      <c r="E37" s="49">
        <v>0.37</v>
      </c>
      <c r="F37" s="46">
        <v>0.14000000000000001</v>
      </c>
      <c r="G37" s="46">
        <v>0.14099999999999999</v>
      </c>
      <c r="H37" s="46">
        <v>0.13700000000000001</v>
      </c>
      <c r="I37" s="47">
        <f t="shared" si="4"/>
        <v>0.34900000000000003</v>
      </c>
      <c r="J37" s="24">
        <f t="shared" si="5"/>
        <v>0.2096666666666667</v>
      </c>
      <c r="K37" s="17">
        <f t="shared" ref="K37" si="7">AVERAGE(F37:H37)</f>
        <v>0.13933333333333334</v>
      </c>
      <c r="S37" s="25"/>
    </row>
    <row r="38" spans="1:19" x14ac:dyDescent="0.35">
      <c r="A38" s="50" t="s">
        <v>38</v>
      </c>
      <c r="S38" s="25"/>
    </row>
    <row r="39" spans="1:19" ht="15" thickBot="1" x14ac:dyDescent="0.4">
      <c r="S39" s="25"/>
    </row>
    <row r="40" spans="1:19" ht="15" thickBot="1" x14ac:dyDescent="0.4">
      <c r="B40" s="120" t="s">
        <v>39</v>
      </c>
      <c r="C40" s="121"/>
      <c r="D40" s="121"/>
      <c r="E40" s="121"/>
      <c r="F40" s="122"/>
      <c r="H40" s="51"/>
      <c r="I40" s="51"/>
      <c r="J40" s="51"/>
      <c r="N40" s="25"/>
    </row>
    <row r="41" spans="1:19" ht="87.5" thickBot="1" x14ac:dyDescent="0.4">
      <c r="A41" s="52" t="s">
        <v>26</v>
      </c>
      <c r="B41" s="10" t="s">
        <v>40</v>
      </c>
      <c r="C41" s="53" t="s">
        <v>41</v>
      </c>
      <c r="D41" s="9" t="s">
        <v>42</v>
      </c>
      <c r="E41" s="9" t="s">
        <v>43</v>
      </c>
      <c r="F41" s="54" t="s">
        <v>44</v>
      </c>
      <c r="G41" s="55" t="s">
        <v>45</v>
      </c>
      <c r="H41" s="56" t="s">
        <v>46</v>
      </c>
      <c r="I41" s="57" t="s">
        <v>47</v>
      </c>
      <c r="J41" s="54" t="s">
        <v>48</v>
      </c>
      <c r="K41" s="58" t="s">
        <v>49</v>
      </c>
      <c r="L41" s="58" t="s">
        <v>50</v>
      </c>
    </row>
    <row r="42" spans="1:19" x14ac:dyDescent="0.35">
      <c r="A42" s="13" t="s">
        <v>32</v>
      </c>
      <c r="B42" s="59">
        <f t="shared" ref="B42:B47" si="8">(J32-$N$44)/$N$43</f>
        <v>1106.5616722860168</v>
      </c>
      <c r="C42" s="39">
        <v>60</v>
      </c>
      <c r="D42" s="60">
        <f t="shared" ref="D42:D47" si="9">(B42*B32)/2</f>
        <v>2213.1233445720336</v>
      </c>
      <c r="E42" s="61">
        <f>D42/1000</f>
        <v>2.2131233445720335</v>
      </c>
      <c r="F42" s="61">
        <f>(E42/1)/(C42/30)</f>
        <v>1.1065616722860168</v>
      </c>
      <c r="G42" s="39">
        <v>0.6</v>
      </c>
      <c r="H42" s="39">
        <v>1</v>
      </c>
      <c r="I42" s="61">
        <f>F42/1</f>
        <v>1.1065616722860168</v>
      </c>
      <c r="J42" s="62">
        <f>I42/(G42*H42)</f>
        <v>1.8442694538100279</v>
      </c>
      <c r="K42" s="114">
        <f>AVERAGE(J42:J44)</f>
        <v>1.7901360375195161</v>
      </c>
      <c r="L42" s="114">
        <f>AVERAGE(I42:I44)</f>
        <v>1.0740816225117098</v>
      </c>
      <c r="N42" s="25" t="s">
        <v>51</v>
      </c>
    </row>
    <row r="43" spans="1:19" x14ac:dyDescent="0.35">
      <c r="A43" s="18" t="s">
        <v>33</v>
      </c>
      <c r="B43" s="63">
        <f t="shared" si="8"/>
        <v>1044.2638718992312</v>
      </c>
      <c r="C43" s="1">
        <v>60</v>
      </c>
      <c r="D43" s="64">
        <f t="shared" si="9"/>
        <v>2088.5277437984623</v>
      </c>
      <c r="E43" s="65">
        <f t="shared" ref="E43:E47" si="10">D43/1000</f>
        <v>2.0885277437984624</v>
      </c>
      <c r="F43" s="65">
        <f t="shared" ref="F43:F47" si="11">(E43/1)/(C43/30)</f>
        <v>1.0442638718992312</v>
      </c>
      <c r="G43" s="1">
        <v>0.6</v>
      </c>
      <c r="H43" s="1">
        <v>1</v>
      </c>
      <c r="I43" s="65">
        <f t="shared" ref="I43:I47" si="12">F43/1</f>
        <v>1.0442638718992312</v>
      </c>
      <c r="J43" s="66">
        <f t="shared" ref="J43:J47" si="13">I43/(G43*H43)</f>
        <v>1.7404397864987187</v>
      </c>
      <c r="K43" s="115"/>
      <c r="L43" s="115"/>
      <c r="M43" t="s">
        <v>52</v>
      </c>
      <c r="N43">
        <f>SLOPE(F17:F23,A17:A23)</f>
        <v>2.0867510440637511E-4</v>
      </c>
    </row>
    <row r="44" spans="1:19" ht="15" thickBot="1" x14ac:dyDescent="0.4">
      <c r="A44" s="21" t="s">
        <v>34</v>
      </c>
      <c r="B44" s="67">
        <f t="shared" si="8"/>
        <v>1071.4193233498813</v>
      </c>
      <c r="C44" s="44">
        <v>60</v>
      </c>
      <c r="D44" s="68">
        <f t="shared" si="9"/>
        <v>2142.8386466997626</v>
      </c>
      <c r="E44" s="69">
        <f t="shared" si="10"/>
        <v>2.1428386466997624</v>
      </c>
      <c r="F44" s="69">
        <f t="shared" si="11"/>
        <v>1.0714193233498812</v>
      </c>
      <c r="G44" s="44">
        <v>0.6</v>
      </c>
      <c r="H44" s="44">
        <v>1</v>
      </c>
      <c r="I44" s="69">
        <f t="shared" si="12"/>
        <v>1.0714193233498812</v>
      </c>
      <c r="J44" s="70">
        <f t="shared" si="13"/>
        <v>1.7856988722498022</v>
      </c>
      <c r="K44" s="115"/>
      <c r="L44" s="115"/>
      <c r="M44" t="s">
        <v>53</v>
      </c>
      <c r="N44">
        <f>INTERCEPT(F17:F23,A17:A23)</f>
        <v>-1.9118724963775868E-3</v>
      </c>
      <c r="Q44" s="25"/>
    </row>
    <row r="45" spans="1:19" x14ac:dyDescent="0.35">
      <c r="A45" s="13" t="s">
        <v>35</v>
      </c>
      <c r="B45" s="59">
        <f t="shared" si="8"/>
        <v>1140.1066417250549</v>
      </c>
      <c r="C45" s="71">
        <v>60</v>
      </c>
      <c r="D45" s="60">
        <f t="shared" si="9"/>
        <v>2280.2132834501099</v>
      </c>
      <c r="E45" s="61">
        <f t="shared" si="10"/>
        <v>2.2802132834501099</v>
      </c>
      <c r="F45" s="61">
        <f t="shared" si="11"/>
        <v>1.1401066417250549</v>
      </c>
      <c r="G45" s="39">
        <v>0.6</v>
      </c>
      <c r="H45" s="72">
        <v>1</v>
      </c>
      <c r="I45" s="61">
        <f t="shared" si="12"/>
        <v>1.1401066417250549</v>
      </c>
      <c r="J45" s="62">
        <f t="shared" si="13"/>
        <v>1.9001777362084249</v>
      </c>
      <c r="K45" s="114">
        <f>AVERAGE(J45:J47)</f>
        <v>1.7936857697352873</v>
      </c>
      <c r="L45" s="114">
        <f>AVERAGE(I45:I47)</f>
        <v>1.0762114618411724</v>
      </c>
    </row>
    <row r="46" spans="1:19" x14ac:dyDescent="0.35">
      <c r="A46" s="18" t="s">
        <v>36</v>
      </c>
      <c r="B46" s="63">
        <f t="shared" si="8"/>
        <v>1074.6140823440753</v>
      </c>
      <c r="C46" s="73">
        <v>60</v>
      </c>
      <c r="D46" s="64">
        <f t="shared" si="9"/>
        <v>2149.2281646881506</v>
      </c>
      <c r="E46" s="65">
        <f t="shared" si="10"/>
        <v>2.1492281646881506</v>
      </c>
      <c r="F46" s="65">
        <f t="shared" si="11"/>
        <v>1.0746140823440753</v>
      </c>
      <c r="G46" s="1">
        <v>0.6</v>
      </c>
      <c r="H46" s="74">
        <v>1</v>
      </c>
      <c r="I46" s="65">
        <f t="shared" si="12"/>
        <v>1.0746140823440753</v>
      </c>
      <c r="J46" s="66">
        <f t="shared" si="13"/>
        <v>1.7910234705734589</v>
      </c>
      <c r="K46" s="115"/>
      <c r="L46" s="115"/>
    </row>
    <row r="47" spans="1:19" ht="15" thickBot="1" x14ac:dyDescent="0.4">
      <c r="A47" s="21" t="s">
        <v>37</v>
      </c>
      <c r="B47" s="67">
        <f t="shared" si="8"/>
        <v>1013.913661454387</v>
      </c>
      <c r="C47" s="75">
        <v>60</v>
      </c>
      <c r="D47" s="68">
        <f t="shared" si="9"/>
        <v>2027.827322908774</v>
      </c>
      <c r="E47" s="69">
        <f t="shared" si="10"/>
        <v>2.0278273229087742</v>
      </c>
      <c r="F47" s="69">
        <f t="shared" si="11"/>
        <v>1.0139136614543871</v>
      </c>
      <c r="G47" s="44">
        <v>0.6</v>
      </c>
      <c r="H47" s="75">
        <v>1</v>
      </c>
      <c r="I47" s="69">
        <f t="shared" si="12"/>
        <v>1.0139136614543871</v>
      </c>
      <c r="J47" s="70">
        <f t="shared" si="13"/>
        <v>1.6898561024239787</v>
      </c>
      <c r="K47" s="116"/>
      <c r="L47" s="116"/>
    </row>
    <row r="49" spans="1:10" x14ac:dyDescent="0.35">
      <c r="A49" s="76"/>
      <c r="B49" s="77"/>
      <c r="C49" s="77"/>
      <c r="D49" s="12"/>
      <c r="E49" s="12"/>
      <c r="F49" s="12"/>
      <c r="G49" s="77"/>
      <c r="H49" s="12"/>
      <c r="I49" s="12"/>
      <c r="J49" s="12"/>
    </row>
    <row r="50" spans="1:10" x14ac:dyDescent="0.35">
      <c r="A50" s="76"/>
      <c r="B50" s="78"/>
      <c r="C50" s="79"/>
      <c r="F50" s="17"/>
      <c r="G50" s="77"/>
      <c r="I50" s="12"/>
      <c r="J50" s="12"/>
    </row>
    <row r="51" spans="1:10" x14ac:dyDescent="0.35">
      <c r="A51" s="80"/>
      <c r="C51" s="79"/>
      <c r="D51" s="17"/>
      <c r="E51" s="17"/>
      <c r="F51" s="17"/>
      <c r="G51" s="17"/>
      <c r="H51" s="17"/>
      <c r="I51" s="17"/>
      <c r="J51" s="17"/>
    </row>
    <row r="52" spans="1:10" x14ac:dyDescent="0.35">
      <c r="A52" s="80"/>
      <c r="D52" s="17"/>
      <c r="E52" s="17"/>
      <c r="F52" s="17"/>
      <c r="G52" s="17"/>
      <c r="H52" s="17"/>
      <c r="I52" s="17"/>
      <c r="J52" s="17"/>
    </row>
    <row r="53" spans="1:10" x14ac:dyDescent="0.35">
      <c r="A53" s="80"/>
      <c r="C53" s="79"/>
      <c r="D53" s="17"/>
      <c r="E53" s="17"/>
      <c r="F53" s="17"/>
      <c r="G53" s="17"/>
      <c r="H53" s="17"/>
      <c r="I53" s="17"/>
      <c r="J53" s="17"/>
    </row>
    <row r="54" spans="1:10" x14ac:dyDescent="0.35">
      <c r="C54" s="17"/>
      <c r="D54" s="17"/>
      <c r="E54" s="17"/>
      <c r="F54" s="17"/>
      <c r="G54" s="17"/>
      <c r="H54" s="17"/>
      <c r="I54" s="17"/>
      <c r="J54" s="17"/>
    </row>
    <row r="55" spans="1:10" x14ac:dyDescent="0.35">
      <c r="C55" s="17"/>
      <c r="D55" s="17"/>
      <c r="E55" s="17"/>
      <c r="F55" s="17"/>
      <c r="G55" s="17"/>
      <c r="H55" s="17"/>
      <c r="I55" s="17"/>
      <c r="J55" s="17"/>
    </row>
    <row r="56" spans="1:10" x14ac:dyDescent="0.35">
      <c r="C56" s="17"/>
      <c r="D56" s="17"/>
      <c r="E56" s="17"/>
      <c r="F56" s="17"/>
      <c r="G56" s="17"/>
      <c r="H56" s="17"/>
      <c r="I56" s="17"/>
      <c r="J56" s="17"/>
    </row>
    <row r="57" spans="1:10" x14ac:dyDescent="0.35">
      <c r="C57" s="17"/>
      <c r="D57" s="17"/>
      <c r="E57" s="17"/>
      <c r="F57" s="17"/>
      <c r="G57" s="17"/>
      <c r="H57" s="17"/>
      <c r="I57" s="17"/>
      <c r="J57" s="17"/>
    </row>
    <row r="62" spans="1:10" x14ac:dyDescent="0.35">
      <c r="A62" s="76"/>
      <c r="B62" s="77"/>
      <c r="C62" s="77"/>
      <c r="D62" s="77"/>
      <c r="E62" s="25"/>
      <c r="F62" s="25"/>
    </row>
    <row r="63" spans="1:10" x14ac:dyDescent="0.35">
      <c r="A63" s="76"/>
      <c r="B63" s="78"/>
      <c r="C63" s="79"/>
    </row>
    <row r="64" spans="1:10" x14ac:dyDescent="0.35">
      <c r="A64" s="80"/>
      <c r="C64" s="79"/>
    </row>
    <row r="65" spans="1:5" x14ac:dyDescent="0.35">
      <c r="A65" s="80"/>
      <c r="C65" s="79"/>
    </row>
    <row r="66" spans="1:5" x14ac:dyDescent="0.35">
      <c r="A66" s="80"/>
      <c r="C66" s="79"/>
    </row>
    <row r="69" spans="1:5" x14ac:dyDescent="0.35">
      <c r="A69" s="76"/>
      <c r="B69" s="77"/>
      <c r="C69" s="77"/>
      <c r="D69" s="77"/>
      <c r="E69" s="81"/>
    </row>
  </sheetData>
  <mergeCells count="15">
    <mergeCell ref="K45:K47"/>
    <mergeCell ref="L45:L47"/>
    <mergeCell ref="C29:E29"/>
    <mergeCell ref="F29:H29"/>
    <mergeCell ref="I29:J29"/>
    <mergeCell ref="B40:F40"/>
    <mergeCell ref="K42:K44"/>
    <mergeCell ref="L42:L44"/>
    <mergeCell ref="A1:AE1"/>
    <mergeCell ref="X28:AC28"/>
    <mergeCell ref="A2:AE2"/>
    <mergeCell ref="A3:B3"/>
    <mergeCell ref="C3:M3"/>
    <mergeCell ref="A13:AE13"/>
    <mergeCell ref="A25:AE2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A6451-7914-4AA0-9D3C-EB55BE794D37}">
  <dimension ref="A1:AN63"/>
  <sheetViews>
    <sheetView zoomScale="85" zoomScaleNormal="85" workbookViewId="0">
      <selection activeCell="AC26" sqref="AC26"/>
    </sheetView>
  </sheetViews>
  <sheetFormatPr defaultRowHeight="14.5" x14ac:dyDescent="0.35"/>
  <cols>
    <col min="1" max="1" width="11.1796875" customWidth="1"/>
  </cols>
  <sheetData>
    <row r="1" spans="1:40" x14ac:dyDescent="0.3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</row>
    <row r="2" spans="1:40" ht="15" thickBot="1" x14ac:dyDescent="0.4">
      <c r="A2" t="s">
        <v>12</v>
      </c>
      <c r="D2" s="107" t="s">
        <v>3</v>
      </c>
      <c r="E2" s="107"/>
      <c r="F2" s="107"/>
      <c r="G2" s="107"/>
      <c r="H2" s="107"/>
      <c r="I2" s="107"/>
      <c r="N2" s="109" t="s">
        <v>2</v>
      </c>
      <c r="O2" s="110"/>
      <c r="P2" s="109"/>
      <c r="Q2" s="123"/>
      <c r="R2" s="110"/>
      <c r="S2" s="109"/>
      <c r="T2" s="123"/>
      <c r="U2" s="123"/>
      <c r="V2" s="83"/>
      <c r="W2" s="1"/>
      <c r="X2" s="1"/>
      <c r="Y2" s="1"/>
      <c r="Z2" s="1"/>
      <c r="AB2" s="109" t="s">
        <v>2</v>
      </c>
      <c r="AC2" s="110"/>
      <c r="AD2" s="109"/>
      <c r="AE2" s="123"/>
      <c r="AF2" s="110"/>
      <c r="AG2" s="109"/>
      <c r="AH2" s="123"/>
      <c r="AI2" s="123"/>
      <c r="AJ2" s="83"/>
      <c r="AK2" s="1"/>
      <c r="AL2" s="1"/>
      <c r="AM2" s="1"/>
      <c r="AN2" s="1"/>
    </row>
    <row r="3" spans="1:40" ht="58.5" thickBot="1" x14ac:dyDescent="0.4">
      <c r="A3" s="8" t="s">
        <v>13</v>
      </c>
      <c r="B3" s="9" t="s">
        <v>14</v>
      </c>
      <c r="C3" s="9" t="s">
        <v>15</v>
      </c>
      <c r="D3" s="9" t="s">
        <v>16</v>
      </c>
      <c r="E3" s="9" t="s">
        <v>17</v>
      </c>
      <c r="F3" s="10" t="s">
        <v>18</v>
      </c>
      <c r="G3" s="9" t="s">
        <v>19</v>
      </c>
      <c r="H3" s="11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  <c r="AB3" s="1"/>
      <c r="AC3" s="2">
        <v>1</v>
      </c>
      <c r="AD3" s="2">
        <v>2</v>
      </c>
      <c r="AE3" s="2">
        <v>3</v>
      </c>
      <c r="AF3" s="2">
        <v>4</v>
      </c>
      <c r="AG3" s="2">
        <v>5</v>
      </c>
      <c r="AH3" s="2">
        <v>6</v>
      </c>
      <c r="AI3" s="2">
        <v>7</v>
      </c>
      <c r="AJ3" s="2">
        <v>8</v>
      </c>
      <c r="AK3" s="2">
        <v>9</v>
      </c>
      <c r="AL3" s="2">
        <v>10</v>
      </c>
      <c r="AM3" s="2">
        <v>11</v>
      </c>
      <c r="AN3" s="2">
        <v>12</v>
      </c>
    </row>
    <row r="4" spans="1:40" x14ac:dyDescent="0.35">
      <c r="A4" s="13">
        <v>0</v>
      </c>
      <c r="B4" s="96">
        <v>7.8E-2</v>
      </c>
      <c r="C4" s="96">
        <v>7.5999999999999998E-2</v>
      </c>
      <c r="D4" s="96">
        <v>7.5999999999999998E-2</v>
      </c>
      <c r="E4" s="15">
        <f>AVERAGE(B4:D4)</f>
        <v>7.6666666666666661E-2</v>
      </c>
      <c r="F4" s="15">
        <f>E4-$E$4</f>
        <v>0</v>
      </c>
      <c r="G4" s="15">
        <f>_xlfn.STDEV.S(B4:D4)</f>
        <v>1.1547005383792527E-3</v>
      </c>
      <c r="H4" s="16">
        <f>SQRT(G4)</f>
        <v>3.3980884896942468E-2</v>
      </c>
      <c r="I4" s="17"/>
      <c r="N4" s="3" t="s">
        <v>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B4" s="3" t="s">
        <v>4</v>
      </c>
      <c r="AC4" s="97">
        <v>7.8E-2</v>
      </c>
      <c r="AD4" s="97">
        <v>7.5999999999999998E-2</v>
      </c>
      <c r="AE4" s="97">
        <v>7.5999999999999998E-2</v>
      </c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35">
      <c r="A5" s="18">
        <v>300</v>
      </c>
      <c r="B5" s="97"/>
      <c r="C5" s="97">
        <v>0.11700000000000001</v>
      </c>
      <c r="D5" s="97"/>
      <c r="E5" s="19">
        <f t="shared" ref="E5:E10" si="0">AVERAGE(B5:D5)</f>
        <v>0.11700000000000001</v>
      </c>
      <c r="F5" s="19">
        <f t="shared" ref="F5:F11" si="1">E5-$E$4</f>
        <v>4.0333333333333346E-2</v>
      </c>
      <c r="G5" s="19" t="e">
        <f t="shared" ref="G5:G11" si="2">_xlfn.STDEV.S(B5:D5)</f>
        <v>#DIV/0!</v>
      </c>
      <c r="H5" s="20" t="e">
        <f t="shared" ref="H5:H11" si="3">SQRT(G5)</f>
        <v>#DIV/0!</v>
      </c>
      <c r="I5" s="17"/>
      <c r="J5" s="17"/>
      <c r="N5" s="3" t="s">
        <v>5</v>
      </c>
      <c r="O5" s="104">
        <v>0.251</v>
      </c>
      <c r="P5" s="104">
        <v>0.245</v>
      </c>
      <c r="Q5" s="104">
        <v>0.24299999999999999</v>
      </c>
      <c r="R5" s="104">
        <v>0.24399999999999999</v>
      </c>
      <c r="S5" s="104">
        <v>0.246</v>
      </c>
      <c r="T5" s="104">
        <v>0.23799999999999999</v>
      </c>
      <c r="U5" s="1"/>
      <c r="V5" s="1"/>
      <c r="W5" s="1"/>
      <c r="X5" s="1"/>
      <c r="Y5" s="1"/>
      <c r="Z5" s="1"/>
      <c r="AB5" s="3" t="s">
        <v>5</v>
      </c>
      <c r="AC5" s="1">
        <v>0.32500000000000001</v>
      </c>
      <c r="AD5" s="97">
        <v>0.11700000000000001</v>
      </c>
      <c r="AE5" s="1">
        <v>0.14599999999999999</v>
      </c>
      <c r="AF5" s="1"/>
      <c r="AG5" s="1"/>
      <c r="AH5" s="1"/>
      <c r="AI5" s="1"/>
      <c r="AJ5" s="1"/>
      <c r="AK5" s="1"/>
      <c r="AL5" s="1"/>
      <c r="AM5" s="1"/>
      <c r="AN5" s="1"/>
    </row>
    <row r="6" spans="1:40" x14ac:dyDescent="0.35">
      <c r="A6" s="18">
        <v>600</v>
      </c>
      <c r="B6" s="97">
        <v>0.14899999999999999</v>
      </c>
      <c r="C6" s="97">
        <v>0.14799999999999999</v>
      </c>
      <c r="D6" s="97">
        <v>0.14899999999999999</v>
      </c>
      <c r="E6" s="19">
        <f t="shared" si="0"/>
        <v>0.14866666666666664</v>
      </c>
      <c r="F6" s="19">
        <f t="shared" si="1"/>
        <v>7.1999999999999981E-2</v>
      </c>
      <c r="G6" s="19">
        <f t="shared" si="2"/>
        <v>5.7735026918962634E-4</v>
      </c>
      <c r="H6" s="20">
        <f t="shared" si="3"/>
        <v>2.4028114141347555E-2</v>
      </c>
      <c r="I6" s="17"/>
      <c r="J6" s="17"/>
      <c r="N6" s="3" t="s">
        <v>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B6" s="3" t="s">
        <v>6</v>
      </c>
      <c r="AC6" s="97">
        <v>0.14899999999999999</v>
      </c>
      <c r="AD6" s="97">
        <v>0.14799999999999999</v>
      </c>
      <c r="AE6" s="97">
        <v>0.14899999999999999</v>
      </c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35">
      <c r="A7" s="18">
        <v>1200</v>
      </c>
      <c r="B7" s="97">
        <v>0.27</v>
      </c>
      <c r="C7" s="97">
        <v>0.27200000000000002</v>
      </c>
      <c r="D7" s="97">
        <v>0.27100000000000002</v>
      </c>
      <c r="E7" s="19">
        <f t="shared" si="0"/>
        <v>0.27100000000000002</v>
      </c>
      <c r="F7" s="19">
        <f t="shared" si="1"/>
        <v>0.19433333333333336</v>
      </c>
      <c r="G7" s="19">
        <f t="shared" si="2"/>
        <v>1.0000000000000009E-3</v>
      </c>
      <c r="H7" s="20">
        <f t="shared" si="3"/>
        <v>3.1622776601683805E-2</v>
      </c>
      <c r="I7" s="17"/>
      <c r="J7" s="17"/>
      <c r="N7" s="3" t="s">
        <v>7</v>
      </c>
      <c r="O7" s="1">
        <v>0.23</v>
      </c>
      <c r="P7" s="1">
        <v>0.23200000000000001</v>
      </c>
      <c r="Q7" s="1">
        <v>0.23400000000000001</v>
      </c>
      <c r="R7" s="1">
        <v>0.24099999999999999</v>
      </c>
      <c r="S7" s="1">
        <v>0.24399999999999999</v>
      </c>
      <c r="T7" s="1">
        <v>0.22800000000000001</v>
      </c>
      <c r="U7" s="1"/>
      <c r="V7" s="1"/>
      <c r="W7" s="1"/>
      <c r="X7" s="1"/>
      <c r="Y7" s="1"/>
      <c r="Z7" s="1"/>
      <c r="AB7" s="3" t="s">
        <v>7</v>
      </c>
      <c r="AC7" s="97">
        <v>0.27</v>
      </c>
      <c r="AD7" s="97">
        <v>0.27200000000000002</v>
      </c>
      <c r="AE7" s="97">
        <v>0.27100000000000002</v>
      </c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35">
      <c r="A8" s="18">
        <v>2000</v>
      </c>
      <c r="B8" s="97">
        <v>0.42399999999999999</v>
      </c>
      <c r="C8" s="97">
        <v>0.42599999999999999</v>
      </c>
      <c r="D8" s="97">
        <v>0.433</v>
      </c>
      <c r="E8" s="19">
        <f t="shared" si="0"/>
        <v>0.42766666666666664</v>
      </c>
      <c r="F8" s="19">
        <f t="shared" si="1"/>
        <v>0.35099999999999998</v>
      </c>
      <c r="G8" s="19">
        <f t="shared" si="2"/>
        <v>4.7258156262526127E-3</v>
      </c>
      <c r="H8" s="20">
        <f t="shared" si="3"/>
        <v>6.8744567976332591E-2</v>
      </c>
      <c r="I8" s="17"/>
      <c r="J8" s="17"/>
      <c r="N8" s="3" t="s">
        <v>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B8" s="3" t="s">
        <v>8</v>
      </c>
      <c r="AC8" s="97">
        <v>0.42399999999999999</v>
      </c>
      <c r="AD8" s="97">
        <v>0.42599999999999999</v>
      </c>
      <c r="AE8" s="97">
        <v>0.433</v>
      </c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35">
      <c r="A9" s="18">
        <v>2500</v>
      </c>
      <c r="B9" s="97">
        <v>0.50900000000000001</v>
      </c>
      <c r="C9" s="97">
        <v>0.56899999999999995</v>
      </c>
      <c r="D9" s="97">
        <v>0.54600000000000004</v>
      </c>
      <c r="E9" s="19">
        <f t="shared" si="0"/>
        <v>0.54133333333333333</v>
      </c>
      <c r="F9" s="19">
        <f t="shared" si="1"/>
        <v>0.46466666666666667</v>
      </c>
      <c r="G9" s="19">
        <f t="shared" si="2"/>
        <v>3.0270998221620177E-2</v>
      </c>
      <c r="H9" s="20">
        <f t="shared" si="3"/>
        <v>0.17398562647994856</v>
      </c>
      <c r="I9" s="17"/>
      <c r="J9" s="17"/>
      <c r="N9" s="3" t="s">
        <v>9</v>
      </c>
      <c r="O9" s="104">
        <v>0.252</v>
      </c>
      <c r="P9" s="104">
        <v>0.249</v>
      </c>
      <c r="Q9" s="104">
        <v>0.249</v>
      </c>
      <c r="R9" s="104">
        <v>0.28699999999999998</v>
      </c>
      <c r="S9" s="104">
        <v>0.25700000000000001</v>
      </c>
      <c r="T9" s="104">
        <v>0.255</v>
      </c>
      <c r="U9" s="1"/>
      <c r="V9" s="1"/>
      <c r="W9" s="1"/>
      <c r="X9" s="1"/>
      <c r="Y9" s="1"/>
      <c r="Z9" s="1"/>
      <c r="AB9" s="3" t="s">
        <v>9</v>
      </c>
      <c r="AC9" s="97">
        <v>0.50900000000000001</v>
      </c>
      <c r="AD9" s="97">
        <v>0.56899999999999995</v>
      </c>
      <c r="AE9" s="97">
        <v>0.54600000000000004</v>
      </c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35">
      <c r="A10" s="18">
        <v>3200</v>
      </c>
      <c r="B10" s="97">
        <v>0.73799999999999999</v>
      </c>
      <c r="C10" s="97">
        <v>0.72899999999999998</v>
      </c>
      <c r="D10" s="97">
        <v>0.72599999999999998</v>
      </c>
      <c r="E10" s="19">
        <f t="shared" si="0"/>
        <v>0.73099999999999998</v>
      </c>
      <c r="F10" s="19">
        <f t="shared" si="1"/>
        <v>0.65433333333333332</v>
      </c>
      <c r="G10" s="19">
        <f t="shared" si="2"/>
        <v>6.2449979983984034E-3</v>
      </c>
      <c r="H10" s="20">
        <f t="shared" si="3"/>
        <v>7.9025299736213611E-2</v>
      </c>
      <c r="I10" s="17"/>
      <c r="J10" s="17"/>
      <c r="N10" s="3" t="s">
        <v>10</v>
      </c>
      <c r="O10" s="99">
        <v>0.11</v>
      </c>
      <c r="P10" s="99">
        <v>0.105</v>
      </c>
      <c r="Q10" s="99">
        <v>0.105</v>
      </c>
      <c r="R10" s="1"/>
      <c r="S10" s="1"/>
      <c r="T10" s="1"/>
      <c r="U10" s="1"/>
      <c r="V10" s="1"/>
      <c r="W10" s="1"/>
      <c r="X10" s="1"/>
      <c r="Y10" s="1"/>
      <c r="Z10" s="1"/>
      <c r="AB10" s="3" t="s">
        <v>10</v>
      </c>
      <c r="AC10" s="97">
        <v>0.73799999999999999</v>
      </c>
      <c r="AD10" s="97">
        <v>0.72899999999999998</v>
      </c>
      <c r="AE10" s="97">
        <v>0.72599999999999998</v>
      </c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5" thickBot="1" x14ac:dyDescent="0.4">
      <c r="A11" s="21">
        <v>4000</v>
      </c>
      <c r="B11" s="98">
        <v>0.86299999999999999</v>
      </c>
      <c r="C11" s="98">
        <v>0.88300000000000001</v>
      </c>
      <c r="D11" s="98">
        <v>0.94599999999999995</v>
      </c>
      <c r="E11" s="23">
        <f>AVERAGE(B11:D11)</f>
        <v>0.89733333333333343</v>
      </c>
      <c r="F11" s="23">
        <f t="shared" si="1"/>
        <v>0.82066666666666677</v>
      </c>
      <c r="G11" s="23">
        <f t="shared" si="2"/>
        <v>4.3316663460305105E-2</v>
      </c>
      <c r="H11" s="24">
        <f t="shared" si="3"/>
        <v>0.20812655635527413</v>
      </c>
      <c r="I11" s="17"/>
      <c r="J11" s="17"/>
      <c r="N11" s="3" t="s">
        <v>11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B11" s="3" t="s">
        <v>11</v>
      </c>
      <c r="AC11" s="97">
        <v>0.86299999999999999</v>
      </c>
      <c r="AD11" s="97">
        <v>0.88300000000000001</v>
      </c>
      <c r="AE11" s="97">
        <v>0.94599999999999995</v>
      </c>
      <c r="AF11" s="1"/>
      <c r="AG11" s="1"/>
      <c r="AH11" s="1"/>
      <c r="AI11" s="1"/>
      <c r="AJ11" s="1"/>
      <c r="AK11" s="1"/>
      <c r="AL11" s="1"/>
      <c r="AM11" s="1"/>
      <c r="AN11" s="1"/>
    </row>
    <row r="13" spans="1:40" x14ac:dyDescent="0.35">
      <c r="S13" s="25"/>
    </row>
    <row r="14" spans="1:40" ht="15" thickBot="1" x14ac:dyDescent="0.4">
      <c r="X14" s="107"/>
      <c r="Y14" s="107"/>
      <c r="Z14" s="107"/>
      <c r="AA14" s="107"/>
      <c r="AB14" s="107"/>
      <c r="AC14" s="107"/>
    </row>
    <row r="15" spans="1:40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40" ht="43.5" x14ac:dyDescent="0.35">
      <c r="A16" s="52" t="s">
        <v>26</v>
      </c>
      <c r="B16" s="53" t="s">
        <v>54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4" t="s">
        <v>30</v>
      </c>
      <c r="K16" s="33" t="s">
        <v>55</v>
      </c>
      <c r="L16" s="34"/>
      <c r="P16" s="12"/>
      <c r="S16" s="25"/>
    </row>
    <row r="17" spans="1:20" x14ac:dyDescent="0.35">
      <c r="A17" s="18" t="s">
        <v>32</v>
      </c>
      <c r="B17" s="1">
        <v>4</v>
      </c>
      <c r="C17" s="105">
        <v>0.251</v>
      </c>
      <c r="D17" s="105">
        <v>0.245</v>
      </c>
      <c r="E17" s="105">
        <v>0.24299999999999999</v>
      </c>
      <c r="F17" s="95">
        <v>0.11</v>
      </c>
      <c r="G17" s="95">
        <v>0.105</v>
      </c>
      <c r="H17" s="95">
        <v>0.105</v>
      </c>
      <c r="I17" s="43">
        <f>AVERAGE(C17:E17)</f>
        <v>0.24633333333333332</v>
      </c>
      <c r="J17" s="20">
        <f>AVERAGE(C17:E17)-AVERAGE(F17:H17)</f>
        <v>0.13966666666666666</v>
      </c>
      <c r="K17" s="17">
        <f>AVERAGE(F17:H17)</f>
        <v>0.10666666666666667</v>
      </c>
      <c r="S17" s="25"/>
    </row>
    <row r="18" spans="1:20" x14ac:dyDescent="0.35">
      <c r="A18" s="18" t="s">
        <v>33</v>
      </c>
      <c r="B18" s="1">
        <v>4</v>
      </c>
      <c r="C18" s="105">
        <v>0.24399999999999999</v>
      </c>
      <c r="D18" s="105">
        <v>0.246</v>
      </c>
      <c r="E18" s="105">
        <v>0.23799999999999999</v>
      </c>
      <c r="F18" s="95">
        <v>0.11</v>
      </c>
      <c r="G18" s="95">
        <v>0.105</v>
      </c>
      <c r="H18" s="95">
        <v>0.105</v>
      </c>
      <c r="I18" s="43">
        <f>AVERAGE(C18:E18)</f>
        <v>0.24266666666666667</v>
      </c>
      <c r="J18" s="20">
        <f>AVERAGE(C18:E18)-AVERAGE(F18:H18)</f>
        <v>0.13600000000000001</v>
      </c>
      <c r="K18" s="17">
        <f t="shared" ref="K18" si="4">AVERAGE(F18:H18)</f>
        <v>0.10666666666666667</v>
      </c>
      <c r="S18" s="25"/>
    </row>
    <row r="19" spans="1:20" x14ac:dyDescent="0.35">
      <c r="A19" s="18" t="s">
        <v>35</v>
      </c>
      <c r="B19" s="1">
        <v>4</v>
      </c>
      <c r="C19" s="105">
        <v>0.252</v>
      </c>
      <c r="D19" s="105">
        <v>0.249</v>
      </c>
      <c r="E19" s="105">
        <v>0.249</v>
      </c>
      <c r="F19" s="95">
        <v>0.11</v>
      </c>
      <c r="G19" s="95">
        <v>0.105</v>
      </c>
      <c r="H19" s="95">
        <v>0.105</v>
      </c>
      <c r="I19" s="43">
        <f>AVERAGE(C19:E19)</f>
        <v>0.25</v>
      </c>
      <c r="J19" s="20">
        <f>AVERAGE(C19:E19)-AVERAGE(F19:H19)</f>
        <v>0.14333333333333331</v>
      </c>
      <c r="K19" s="17">
        <f t="shared" ref="K19:K20" si="5">AVERAGE(F19:H19)</f>
        <v>0.10666666666666667</v>
      </c>
      <c r="S19" s="25"/>
    </row>
    <row r="20" spans="1:20" x14ac:dyDescent="0.35">
      <c r="A20" s="18" t="s">
        <v>36</v>
      </c>
      <c r="B20" s="1">
        <v>4</v>
      </c>
      <c r="C20" s="105">
        <v>0.28699999999999998</v>
      </c>
      <c r="D20" s="105">
        <v>0.25700000000000001</v>
      </c>
      <c r="E20" s="105">
        <v>0.255</v>
      </c>
      <c r="F20" s="95">
        <v>0.11</v>
      </c>
      <c r="G20" s="95">
        <v>0.105</v>
      </c>
      <c r="H20" s="95">
        <v>0.105</v>
      </c>
      <c r="I20" s="43">
        <f>AVERAGE(C20:E20)</f>
        <v>0.26633333333333337</v>
      </c>
      <c r="J20" s="20">
        <f>AVERAGE(C20:E20)-AVERAGE(F20:H20)</f>
        <v>0.15966666666666668</v>
      </c>
      <c r="K20" s="17">
        <f t="shared" si="5"/>
        <v>0.10666666666666667</v>
      </c>
      <c r="S20" s="25"/>
    </row>
    <row r="21" spans="1:20" x14ac:dyDescent="0.35">
      <c r="S21" s="25"/>
    </row>
    <row r="22" spans="1:20" ht="15" thickBot="1" x14ac:dyDescent="0.4">
      <c r="B22" s="107" t="s">
        <v>39</v>
      </c>
      <c r="C22" s="107"/>
      <c r="D22" s="107"/>
      <c r="E22" s="107"/>
      <c r="F22" s="107"/>
      <c r="H22" s="51"/>
      <c r="I22" s="51"/>
      <c r="J22" s="51"/>
      <c r="N22" s="25"/>
    </row>
    <row r="23" spans="1:20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</row>
    <row r="24" spans="1:20" x14ac:dyDescent="0.35">
      <c r="A24" s="18" t="s">
        <v>32</v>
      </c>
      <c r="B24" s="63">
        <f>(J17-$N$26)/$N$25</f>
        <v>897.81721903541609</v>
      </c>
      <c r="C24" s="1">
        <v>60</v>
      </c>
      <c r="D24" s="64">
        <f>(B24*B17)/2</f>
        <v>1795.6344380708322</v>
      </c>
      <c r="E24" s="65">
        <f>D24/1000</f>
        <v>1.7956344380708322</v>
      </c>
      <c r="F24" s="65">
        <f>(E24/1)/(C24/30)</f>
        <v>0.89781721903541611</v>
      </c>
      <c r="G24" s="1">
        <v>0.6</v>
      </c>
      <c r="H24" s="1">
        <v>1</v>
      </c>
      <c r="I24" s="65">
        <f>F24/1</f>
        <v>0.89781721903541611</v>
      </c>
      <c r="J24" s="66">
        <f>I24/(G24*H24)</f>
        <v>1.4963620317256936</v>
      </c>
      <c r="K24" s="114">
        <f>AVERAGE(J24:J25)</f>
        <v>1.4821842046463438</v>
      </c>
      <c r="L24" s="114">
        <f>AVERAGE(I24:I25)</f>
        <v>0.8893105227878062</v>
      </c>
      <c r="N24" s="25" t="s">
        <v>51</v>
      </c>
    </row>
    <row r="25" spans="1:20" ht="15" thickBot="1" x14ac:dyDescent="0.4">
      <c r="A25" s="18" t="s">
        <v>33</v>
      </c>
      <c r="B25" s="63">
        <f>(J18-$N$26)/$N$25</f>
        <v>880.80382654019638</v>
      </c>
      <c r="C25" s="1">
        <v>60</v>
      </c>
      <c r="D25" s="64">
        <f>(B25*B18)/2</f>
        <v>1761.6076530803928</v>
      </c>
      <c r="E25" s="65">
        <f t="shared" ref="E25:E27" si="6">D25/1000</f>
        <v>1.7616076530803928</v>
      </c>
      <c r="F25" s="65">
        <f t="shared" ref="F25:F27" si="7">(E25/1)/(C25/30)</f>
        <v>0.8808038265401964</v>
      </c>
      <c r="G25" s="1">
        <v>0.6</v>
      </c>
      <c r="H25" s="1">
        <v>1</v>
      </c>
      <c r="I25" s="65">
        <f t="shared" ref="I25:I27" si="8">F25/1</f>
        <v>0.8808038265401964</v>
      </c>
      <c r="J25" s="66">
        <f t="shared" ref="J25:J27" si="9">I25/(G25*H25)</f>
        <v>1.468006377566994</v>
      </c>
      <c r="K25" s="115"/>
      <c r="L25" s="115"/>
      <c r="M25" t="s">
        <v>52</v>
      </c>
      <c r="N25">
        <f>SLOPE(F5:F11,A5:A11)</f>
        <v>2.1551649194579393E-4</v>
      </c>
    </row>
    <row r="26" spans="1:20" x14ac:dyDescent="0.35">
      <c r="A26" s="18" t="s">
        <v>35</v>
      </c>
      <c r="B26" s="63">
        <f>(J19-$N$26)/$N$25</f>
        <v>914.83061153063591</v>
      </c>
      <c r="C26" s="73">
        <v>60</v>
      </c>
      <c r="D26" s="64">
        <f>(B26*B19)/2</f>
        <v>1829.6612230612718</v>
      </c>
      <c r="E26" s="65">
        <f t="shared" si="6"/>
        <v>1.8296612230612719</v>
      </c>
      <c r="F26" s="65">
        <f t="shared" si="7"/>
        <v>0.91483061153063594</v>
      </c>
      <c r="G26" s="1">
        <v>0.6</v>
      </c>
      <c r="H26" s="74">
        <v>1</v>
      </c>
      <c r="I26" s="65">
        <f t="shared" si="8"/>
        <v>0.91483061153063594</v>
      </c>
      <c r="J26" s="66">
        <f t="shared" si="9"/>
        <v>1.5247176858843934</v>
      </c>
      <c r="K26" s="114">
        <f>AVERAGE(J26:J27)</f>
        <v>1.5878734610560428</v>
      </c>
      <c r="L26" s="114">
        <f>AVERAGE(I26:I27)</f>
        <v>0.95272407663362557</v>
      </c>
      <c r="M26" t="s">
        <v>53</v>
      </c>
      <c r="N26">
        <f>INTERCEPT(F5:F11,A5:A11)</f>
        <v>-5.3827750788374706E-2</v>
      </c>
    </row>
    <row r="27" spans="1:20" ht="15" thickBot="1" x14ac:dyDescent="0.4">
      <c r="A27" s="18" t="s">
        <v>36</v>
      </c>
      <c r="B27" s="63">
        <f>(J20-$N$26)/$N$25</f>
        <v>990.61754173661507</v>
      </c>
      <c r="C27" s="73">
        <v>60</v>
      </c>
      <c r="D27" s="64">
        <f>(B27*B20)/2</f>
        <v>1981.2350834732301</v>
      </c>
      <c r="E27" s="65">
        <f t="shared" si="6"/>
        <v>1.9812350834732302</v>
      </c>
      <c r="F27" s="65">
        <f t="shared" si="7"/>
        <v>0.99061754173661509</v>
      </c>
      <c r="G27" s="1">
        <v>0.6</v>
      </c>
      <c r="H27" s="74">
        <v>1</v>
      </c>
      <c r="I27" s="65">
        <f t="shared" si="8"/>
        <v>0.99061754173661509</v>
      </c>
      <c r="J27" s="66">
        <f t="shared" si="9"/>
        <v>1.6510292362276919</v>
      </c>
      <c r="K27" s="116"/>
      <c r="L27" s="116"/>
    </row>
    <row r="32" spans="1:20" x14ac:dyDescent="0.35">
      <c r="A32" s="77"/>
      <c r="B32" s="77"/>
      <c r="C32" s="77"/>
      <c r="D32" s="76"/>
      <c r="E32" s="77"/>
      <c r="F32" s="77"/>
      <c r="G32" s="77"/>
      <c r="H32" s="77"/>
      <c r="M32" s="25"/>
      <c r="N32" s="85"/>
      <c r="O32" s="25"/>
      <c r="P32" s="85"/>
      <c r="Q32" s="25"/>
      <c r="R32" s="85"/>
      <c r="S32" s="25"/>
      <c r="T32" s="85"/>
    </row>
    <row r="33" spans="1:20" x14ac:dyDescent="0.35">
      <c r="A33" s="86"/>
      <c r="B33" s="86"/>
      <c r="C33" s="86"/>
      <c r="D33" s="76"/>
      <c r="E33" s="78"/>
      <c r="F33" s="79"/>
      <c r="G33" s="86"/>
      <c r="H33" s="86"/>
      <c r="M33" s="79"/>
      <c r="N33" s="79"/>
      <c r="O33" s="79"/>
      <c r="P33" s="79"/>
      <c r="Q33" s="79"/>
      <c r="R33" s="79"/>
      <c r="S33" s="79"/>
      <c r="T33" s="79"/>
    </row>
    <row r="34" spans="1:20" x14ac:dyDescent="0.35">
      <c r="A34" s="86"/>
      <c r="B34" s="86"/>
      <c r="C34" s="86"/>
      <c r="D34" s="80"/>
      <c r="E34" s="86"/>
      <c r="F34" s="79"/>
      <c r="G34" s="86"/>
      <c r="H34" s="86"/>
      <c r="M34" s="79"/>
      <c r="N34" s="79"/>
      <c r="O34" s="79"/>
      <c r="P34" s="79"/>
      <c r="Q34" s="79"/>
      <c r="R34" s="79"/>
      <c r="S34" s="79"/>
      <c r="T34" s="79"/>
    </row>
    <row r="35" spans="1:20" x14ac:dyDescent="0.35">
      <c r="A35" s="86"/>
      <c r="B35" s="86"/>
      <c r="C35" s="86"/>
      <c r="D35" s="80"/>
      <c r="E35" s="86"/>
      <c r="F35" s="79"/>
      <c r="G35" s="86"/>
      <c r="H35" s="86"/>
      <c r="M35" s="79"/>
      <c r="N35" s="79"/>
      <c r="O35" s="79"/>
      <c r="P35" s="79"/>
      <c r="Q35" s="79"/>
      <c r="R35" s="79"/>
      <c r="S35" s="79"/>
      <c r="T35" s="79"/>
    </row>
    <row r="36" spans="1:20" x14ac:dyDescent="0.35">
      <c r="A36" s="86"/>
      <c r="B36" s="86"/>
      <c r="C36" s="86"/>
      <c r="D36" s="86"/>
      <c r="F36" s="79"/>
      <c r="K36" s="80"/>
      <c r="M36" s="79"/>
      <c r="N36" s="79"/>
      <c r="O36" s="79"/>
      <c r="P36" s="79"/>
      <c r="Q36" s="79"/>
      <c r="R36" s="79"/>
      <c r="S36" s="79"/>
      <c r="T36" s="79"/>
    </row>
    <row r="38" spans="1:20" ht="18.5" x14ac:dyDescent="0.45">
      <c r="A38" s="87"/>
      <c r="B38" s="76"/>
      <c r="C38" s="81"/>
      <c r="D38" s="25"/>
      <c r="E38" s="81"/>
      <c r="F38" s="25"/>
    </row>
    <row r="39" spans="1:20" x14ac:dyDescent="0.35">
      <c r="A39" s="86"/>
      <c r="B39" s="88"/>
      <c r="C39" s="79"/>
      <c r="E39" s="79"/>
      <c r="F39" s="86"/>
      <c r="G39" s="79"/>
      <c r="I39" s="86"/>
      <c r="J39" s="79"/>
    </row>
    <row r="40" spans="1:20" x14ac:dyDescent="0.35">
      <c r="A40" s="86"/>
      <c r="B40" s="79"/>
      <c r="C40" s="79"/>
      <c r="E40" s="79"/>
      <c r="F40" s="86"/>
      <c r="G40" s="79"/>
      <c r="I40" s="86"/>
    </row>
    <row r="41" spans="1:20" x14ac:dyDescent="0.35">
      <c r="A41" s="86"/>
      <c r="B41" s="79"/>
      <c r="C41" s="79"/>
      <c r="E41" s="79"/>
      <c r="F41" s="86"/>
      <c r="G41" s="79"/>
      <c r="I41" s="86"/>
      <c r="J41" s="79"/>
    </row>
    <row r="42" spans="1:20" x14ac:dyDescent="0.35">
      <c r="A42" s="86"/>
      <c r="B42" s="79"/>
      <c r="C42" s="79"/>
      <c r="E42" s="79"/>
    </row>
    <row r="43" spans="1:20" x14ac:dyDescent="0.35">
      <c r="A43" s="86"/>
      <c r="B43" s="79"/>
      <c r="C43" s="79"/>
    </row>
    <row r="44" spans="1:20" x14ac:dyDescent="0.35">
      <c r="A44" s="86"/>
      <c r="B44" s="79"/>
      <c r="C44" s="81"/>
      <c r="D44" s="25"/>
      <c r="E44" s="81"/>
    </row>
    <row r="45" spans="1:20" x14ac:dyDescent="0.35">
      <c r="A45" s="86"/>
      <c r="B45" s="79"/>
      <c r="C45" s="79"/>
      <c r="E45" s="79"/>
      <c r="F45" s="79"/>
    </row>
    <row r="46" spans="1:20" x14ac:dyDescent="0.35">
      <c r="A46" s="86"/>
      <c r="B46" s="79"/>
      <c r="C46" s="79"/>
      <c r="E46" s="79"/>
      <c r="F46" s="79"/>
    </row>
    <row r="47" spans="1:20" x14ac:dyDescent="0.35">
      <c r="A47" s="86"/>
    </row>
    <row r="48" spans="1:20" x14ac:dyDescent="0.35">
      <c r="A48" s="86"/>
      <c r="B48" s="79"/>
      <c r="C48" s="79"/>
      <c r="D48" s="25"/>
      <c r="E48" s="81"/>
      <c r="F48" s="25"/>
    </row>
    <row r="49" spans="1:6" x14ac:dyDescent="0.35">
      <c r="A49" s="86"/>
      <c r="B49" s="79"/>
      <c r="C49" s="79"/>
      <c r="E49" s="79"/>
      <c r="F49" s="79"/>
    </row>
    <row r="50" spans="1:6" x14ac:dyDescent="0.35">
      <c r="A50" s="76"/>
      <c r="B50" s="25"/>
      <c r="C50" s="81"/>
      <c r="D50" s="25"/>
      <c r="E50" s="81"/>
      <c r="F50" s="25"/>
    </row>
    <row r="51" spans="1:6" x14ac:dyDescent="0.35">
      <c r="B51" s="79"/>
      <c r="C51" s="79"/>
      <c r="E51" s="79"/>
      <c r="F51" s="79"/>
    </row>
    <row r="54" spans="1:6" x14ac:dyDescent="0.35">
      <c r="A54" s="76"/>
      <c r="B54" s="25"/>
      <c r="C54" s="81"/>
      <c r="D54" s="25"/>
      <c r="E54" s="81"/>
      <c r="F54" s="25"/>
    </row>
    <row r="55" spans="1:6" x14ac:dyDescent="0.35">
      <c r="B55" s="79"/>
      <c r="C55" s="79"/>
      <c r="E55" s="79"/>
      <c r="F55" s="79"/>
    </row>
    <row r="58" spans="1:6" x14ac:dyDescent="0.35">
      <c r="A58" s="76"/>
      <c r="B58" s="25"/>
      <c r="C58" s="81"/>
      <c r="D58" s="25"/>
      <c r="E58" s="81"/>
      <c r="F58" s="25"/>
    </row>
    <row r="59" spans="1:6" x14ac:dyDescent="0.35">
      <c r="B59" s="79"/>
      <c r="C59" s="79"/>
      <c r="E59" s="79"/>
      <c r="F59" s="79"/>
    </row>
    <row r="62" spans="1:6" x14ac:dyDescent="0.35">
      <c r="A62" s="76"/>
      <c r="B62" s="25"/>
      <c r="C62" s="81"/>
      <c r="D62" s="25"/>
      <c r="E62" s="81"/>
      <c r="F62" s="25"/>
    </row>
    <row r="63" spans="1:6" x14ac:dyDescent="0.35">
      <c r="B63" s="79"/>
      <c r="C63" s="79"/>
      <c r="E63" s="79"/>
      <c r="F63" s="79"/>
    </row>
  </sheetData>
  <mergeCells count="17">
    <mergeCell ref="K26:K27"/>
    <mergeCell ref="L26:L27"/>
    <mergeCell ref="B22:F22"/>
    <mergeCell ref="K24:K25"/>
    <mergeCell ref="L24:L25"/>
    <mergeCell ref="I15:J15"/>
    <mergeCell ref="AB2:AC2"/>
    <mergeCell ref="AD2:AF2"/>
    <mergeCell ref="AG2:AI2"/>
    <mergeCell ref="A1:AE1"/>
    <mergeCell ref="D2:I2"/>
    <mergeCell ref="N2:O2"/>
    <mergeCell ref="P2:R2"/>
    <mergeCell ref="S2:U2"/>
    <mergeCell ref="X14:AC14"/>
    <mergeCell ref="C15:E15"/>
    <mergeCell ref="F15:H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9E0E-DA28-4808-B78C-0845AA5D8BF1}">
  <dimension ref="A1:AN32"/>
  <sheetViews>
    <sheetView topLeftCell="H1" workbookViewId="0">
      <selection activeCell="AD30" sqref="AD30"/>
    </sheetView>
  </sheetViews>
  <sheetFormatPr defaultRowHeight="14.5" x14ac:dyDescent="0.35"/>
  <sheetData>
    <row r="1" spans="1:40" x14ac:dyDescent="0.3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</row>
    <row r="2" spans="1:40" ht="15" thickBot="1" x14ac:dyDescent="0.4">
      <c r="A2" t="s">
        <v>12</v>
      </c>
      <c r="D2" s="107" t="s">
        <v>3</v>
      </c>
      <c r="E2" s="107"/>
      <c r="F2" s="107"/>
      <c r="G2" s="107"/>
      <c r="H2" s="107"/>
      <c r="I2" s="107"/>
      <c r="N2" s="109" t="s">
        <v>2</v>
      </c>
      <c r="O2" s="110"/>
      <c r="P2" s="109"/>
      <c r="Q2" s="123"/>
      <c r="R2" s="110"/>
      <c r="S2" s="109"/>
      <c r="T2" s="123"/>
      <c r="U2" s="123"/>
      <c r="V2" s="83"/>
      <c r="W2" s="1"/>
      <c r="X2" s="1"/>
      <c r="Y2" s="1"/>
      <c r="Z2" s="1"/>
      <c r="AB2" s="109" t="s">
        <v>2</v>
      </c>
      <c r="AC2" s="110"/>
      <c r="AD2" s="109"/>
      <c r="AE2" s="123"/>
      <c r="AF2" s="110"/>
      <c r="AG2" s="109"/>
      <c r="AH2" s="123"/>
      <c r="AI2" s="123"/>
      <c r="AJ2" s="83"/>
      <c r="AK2" s="1"/>
      <c r="AL2" s="1"/>
      <c r="AM2" s="1"/>
      <c r="AN2" s="1"/>
    </row>
    <row r="3" spans="1:40" ht="73" thickBot="1" x14ac:dyDescent="0.4">
      <c r="A3" s="89" t="s">
        <v>13</v>
      </c>
      <c r="B3" s="9" t="s">
        <v>14</v>
      </c>
      <c r="C3" s="9" t="s">
        <v>15</v>
      </c>
      <c r="D3" s="9" t="s">
        <v>16</v>
      </c>
      <c r="E3" s="30" t="s">
        <v>17</v>
      </c>
      <c r="F3" s="31" t="s">
        <v>18</v>
      </c>
      <c r="G3" s="30" t="s">
        <v>19</v>
      </c>
      <c r="H3" s="90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  <c r="AB3" s="1"/>
      <c r="AC3" s="2">
        <v>1</v>
      </c>
      <c r="AD3" s="2">
        <v>2</v>
      </c>
      <c r="AE3" s="2">
        <v>3</v>
      </c>
      <c r="AF3" s="2">
        <v>4</v>
      </c>
      <c r="AG3" s="2">
        <v>5</v>
      </c>
      <c r="AH3" s="2">
        <v>6</v>
      </c>
      <c r="AI3" s="2">
        <v>7</v>
      </c>
      <c r="AJ3" s="2">
        <v>8</v>
      </c>
      <c r="AK3" s="2">
        <v>9</v>
      </c>
      <c r="AL3" s="2">
        <v>10</v>
      </c>
      <c r="AM3" s="2">
        <v>11</v>
      </c>
      <c r="AN3" s="2">
        <v>12</v>
      </c>
    </row>
    <row r="4" spans="1:40" x14ac:dyDescent="0.35">
      <c r="A4" s="13">
        <v>0</v>
      </c>
      <c r="B4" s="97">
        <v>7.8E-2</v>
      </c>
      <c r="C4" s="97">
        <v>7.5999999999999998E-2</v>
      </c>
      <c r="D4" s="97">
        <v>7.5999999999999998E-2</v>
      </c>
      <c r="E4" s="15">
        <f>AVERAGE(B4:D4)</f>
        <v>7.6666666666666661E-2</v>
      </c>
      <c r="F4" s="15">
        <f>E4-$E$4</f>
        <v>0</v>
      </c>
      <c r="G4" s="15">
        <f>_xlfn.STDEV.S(B4:D4)</f>
        <v>1.1547005383792527E-3</v>
      </c>
      <c r="H4" s="16">
        <f>SQRT(G4)</f>
        <v>3.3980884896942468E-2</v>
      </c>
      <c r="I4" s="17"/>
      <c r="N4" s="3" t="s">
        <v>4</v>
      </c>
      <c r="O4" s="104">
        <v>0.26300000000000001</v>
      </c>
      <c r="P4" s="104">
        <v>0.25800000000000001</v>
      </c>
      <c r="Q4" s="104">
        <v>0.25600000000000001</v>
      </c>
      <c r="R4" s="104">
        <v>0.26200000000000001</v>
      </c>
      <c r="S4" s="104">
        <v>0.25900000000000001</v>
      </c>
      <c r="T4" s="104">
        <v>0.26100000000000001</v>
      </c>
      <c r="U4" s="1"/>
      <c r="V4" s="1"/>
      <c r="W4" s="1"/>
      <c r="X4" s="1"/>
      <c r="Y4" s="1"/>
      <c r="Z4" s="1"/>
      <c r="AB4" s="3" t="s">
        <v>4</v>
      </c>
      <c r="AC4" s="97">
        <v>7.8E-2</v>
      </c>
      <c r="AD4" s="97">
        <v>7.5999999999999998E-2</v>
      </c>
      <c r="AE4" s="97">
        <v>7.5999999999999998E-2</v>
      </c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35">
      <c r="A5" s="18">
        <v>300</v>
      </c>
      <c r="B5" s="97"/>
      <c r="C5" s="97">
        <v>0.11700000000000001</v>
      </c>
      <c r="D5" s="97"/>
      <c r="E5" s="19">
        <f t="shared" ref="E5:E10" si="0">AVERAGE(B5:D5)</f>
        <v>0.11700000000000001</v>
      </c>
      <c r="F5" s="19">
        <f t="shared" ref="F5:F11" si="1">E5-$E$4</f>
        <v>4.0333333333333346E-2</v>
      </c>
      <c r="G5" s="19" t="e">
        <f t="shared" ref="G5:G11" si="2">_xlfn.STDEV.S(B5:D5)</f>
        <v>#DIV/0!</v>
      </c>
      <c r="H5" s="20" t="e">
        <f t="shared" ref="H5:H11" si="3">SQRT(G5)</f>
        <v>#DIV/0!</v>
      </c>
      <c r="I5" s="17"/>
      <c r="J5" s="17"/>
      <c r="N5" s="3" t="s">
        <v>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B5" s="3" t="s">
        <v>5</v>
      </c>
      <c r="AC5" s="1">
        <v>0.32500000000000001</v>
      </c>
      <c r="AD5" s="97">
        <v>0.11700000000000001</v>
      </c>
      <c r="AE5" s="1">
        <v>0.14599999999999999</v>
      </c>
      <c r="AF5" s="1"/>
      <c r="AG5" s="1"/>
      <c r="AH5" s="1"/>
      <c r="AI5" s="1"/>
      <c r="AJ5" s="1"/>
      <c r="AK5" s="1"/>
      <c r="AL5" s="1"/>
      <c r="AM5" s="1"/>
      <c r="AN5" s="1"/>
    </row>
    <row r="6" spans="1:40" x14ac:dyDescent="0.35">
      <c r="A6" s="18">
        <v>600</v>
      </c>
      <c r="B6" s="97">
        <v>0.14899999999999999</v>
      </c>
      <c r="C6" s="97">
        <v>0.14799999999999999</v>
      </c>
      <c r="D6" s="97">
        <v>0.14899999999999999</v>
      </c>
      <c r="E6" s="19">
        <f t="shared" si="0"/>
        <v>0.14866666666666664</v>
      </c>
      <c r="F6" s="19">
        <f t="shared" si="1"/>
        <v>7.1999999999999981E-2</v>
      </c>
      <c r="G6" s="19">
        <f t="shared" si="2"/>
        <v>5.7735026918962634E-4</v>
      </c>
      <c r="H6" s="20">
        <f t="shared" si="3"/>
        <v>2.4028114141347555E-2</v>
      </c>
      <c r="I6" s="17"/>
      <c r="J6" s="17"/>
      <c r="N6" s="3" t="s">
        <v>6</v>
      </c>
      <c r="O6" s="1">
        <v>0.251</v>
      </c>
      <c r="P6" s="1">
        <v>0.247</v>
      </c>
      <c r="Q6" s="1">
        <v>0.245</v>
      </c>
      <c r="R6" s="1">
        <v>0.24299999999999999</v>
      </c>
      <c r="S6" s="1">
        <v>0.24299999999999999</v>
      </c>
      <c r="T6" s="1">
        <v>0.23699999999999999</v>
      </c>
      <c r="U6" s="1"/>
      <c r="V6" s="1"/>
      <c r="W6" s="1"/>
      <c r="X6" s="1"/>
      <c r="Y6" s="1"/>
      <c r="Z6" s="1"/>
      <c r="AB6" s="3" t="s">
        <v>6</v>
      </c>
      <c r="AC6" s="97">
        <v>0.14899999999999999</v>
      </c>
      <c r="AD6" s="97">
        <v>0.14799999999999999</v>
      </c>
      <c r="AE6" s="97">
        <v>0.14899999999999999</v>
      </c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35">
      <c r="A7" s="18">
        <v>1200</v>
      </c>
      <c r="B7" s="97">
        <v>0.27</v>
      </c>
      <c r="C7" s="97">
        <v>0.27200000000000002</v>
      </c>
      <c r="D7" s="97">
        <v>0.27100000000000002</v>
      </c>
      <c r="E7" s="19">
        <f t="shared" si="0"/>
        <v>0.27100000000000002</v>
      </c>
      <c r="F7" s="19">
        <f t="shared" si="1"/>
        <v>0.19433333333333336</v>
      </c>
      <c r="G7" s="19">
        <f t="shared" si="2"/>
        <v>1.0000000000000009E-3</v>
      </c>
      <c r="H7" s="20">
        <f t="shared" si="3"/>
        <v>3.1622776601683805E-2</v>
      </c>
      <c r="I7" s="17"/>
      <c r="J7" s="17"/>
      <c r="N7" s="3" t="s">
        <v>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B7" s="3" t="s">
        <v>7</v>
      </c>
      <c r="AC7" s="97">
        <v>0.27</v>
      </c>
      <c r="AD7" s="97">
        <v>0.27200000000000002</v>
      </c>
      <c r="AE7" s="97">
        <v>0.27100000000000002</v>
      </c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35">
      <c r="A8" s="18">
        <v>2000</v>
      </c>
      <c r="B8" s="97">
        <v>0.42399999999999999</v>
      </c>
      <c r="C8" s="97">
        <v>0.42599999999999999</v>
      </c>
      <c r="D8" s="97">
        <v>0.433</v>
      </c>
      <c r="E8" s="19">
        <f t="shared" si="0"/>
        <v>0.42766666666666664</v>
      </c>
      <c r="F8" s="19">
        <f t="shared" si="1"/>
        <v>0.35099999999999998</v>
      </c>
      <c r="G8" s="19">
        <f t="shared" si="2"/>
        <v>4.7258156262526127E-3</v>
      </c>
      <c r="H8" s="20">
        <f t="shared" si="3"/>
        <v>6.8744567976332591E-2</v>
      </c>
      <c r="I8" s="17"/>
      <c r="J8" s="17"/>
      <c r="N8" s="3" t="s">
        <v>8</v>
      </c>
      <c r="O8" s="104">
        <v>0.24399999999999999</v>
      </c>
      <c r="P8" s="104">
        <v>0.245</v>
      </c>
      <c r="Q8" s="104">
        <v>0.23899999999999999</v>
      </c>
      <c r="R8" s="104">
        <v>0.24</v>
      </c>
      <c r="S8" s="104">
        <v>0.246</v>
      </c>
      <c r="T8" s="104">
        <v>0.25800000000000001</v>
      </c>
      <c r="U8" s="1"/>
      <c r="V8" s="1"/>
      <c r="W8" s="1"/>
      <c r="X8" s="1"/>
      <c r="Y8" s="1"/>
      <c r="Z8" s="1"/>
      <c r="AB8" s="3" t="s">
        <v>8</v>
      </c>
      <c r="AC8" s="97">
        <v>0.42399999999999999</v>
      </c>
      <c r="AD8" s="97">
        <v>0.42599999999999999</v>
      </c>
      <c r="AE8" s="97">
        <v>0.433</v>
      </c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35">
      <c r="A9" s="18">
        <v>2500</v>
      </c>
      <c r="B9" s="97">
        <v>0.50900000000000001</v>
      </c>
      <c r="C9" s="97">
        <v>0.56899999999999995</v>
      </c>
      <c r="D9" s="97">
        <v>0.54600000000000004</v>
      </c>
      <c r="E9" s="19">
        <f t="shared" si="0"/>
        <v>0.54133333333333333</v>
      </c>
      <c r="F9" s="19">
        <f t="shared" si="1"/>
        <v>0.46466666666666667</v>
      </c>
      <c r="G9" s="19">
        <f t="shared" si="2"/>
        <v>3.0270998221620177E-2</v>
      </c>
      <c r="H9" s="20">
        <f t="shared" si="3"/>
        <v>0.17398562647994856</v>
      </c>
      <c r="I9" s="17"/>
      <c r="J9" s="17"/>
      <c r="N9" s="3" t="s">
        <v>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B9" s="3" t="s">
        <v>9</v>
      </c>
      <c r="AC9" s="97">
        <v>0.50900000000000001</v>
      </c>
      <c r="AD9" s="97">
        <v>0.56899999999999995</v>
      </c>
      <c r="AE9" s="97">
        <v>0.54600000000000004</v>
      </c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35">
      <c r="A10" s="18">
        <v>3200</v>
      </c>
      <c r="B10" s="97">
        <v>0.73799999999999999</v>
      </c>
      <c r="C10" s="97">
        <v>0.72899999999999998</v>
      </c>
      <c r="D10" s="97">
        <v>0.72599999999999998</v>
      </c>
      <c r="E10" s="19">
        <f t="shared" si="0"/>
        <v>0.73099999999999998</v>
      </c>
      <c r="F10" s="19">
        <f t="shared" si="1"/>
        <v>0.65433333333333332</v>
      </c>
      <c r="G10" s="19">
        <f t="shared" si="2"/>
        <v>6.2449979983984034E-3</v>
      </c>
      <c r="H10" s="20">
        <f t="shared" si="3"/>
        <v>7.9025299736213611E-2</v>
      </c>
      <c r="I10" s="17"/>
      <c r="J10" s="17"/>
      <c r="N10" s="3" t="s">
        <v>10</v>
      </c>
      <c r="O10" s="99">
        <v>0.11</v>
      </c>
      <c r="P10" s="99">
        <v>0.105</v>
      </c>
      <c r="Q10" s="99">
        <v>0.105</v>
      </c>
      <c r="R10" s="1"/>
      <c r="S10" s="1"/>
      <c r="T10" s="1"/>
      <c r="U10" s="1"/>
      <c r="V10" s="1"/>
      <c r="W10" s="1"/>
      <c r="X10" s="1"/>
      <c r="Y10" s="1"/>
      <c r="Z10" s="1"/>
      <c r="AB10" s="3" t="s">
        <v>10</v>
      </c>
      <c r="AC10" s="97">
        <v>0.73799999999999999</v>
      </c>
      <c r="AD10" s="97">
        <v>0.72899999999999998</v>
      </c>
      <c r="AE10" s="97">
        <v>0.72599999999999998</v>
      </c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5" thickBot="1" x14ac:dyDescent="0.4">
      <c r="A11" s="21">
        <v>4000</v>
      </c>
      <c r="B11" s="97">
        <v>0.86299999999999999</v>
      </c>
      <c r="C11" s="97">
        <v>0.88300000000000001</v>
      </c>
      <c r="D11" s="97">
        <v>0.94599999999999995</v>
      </c>
      <c r="E11" s="23">
        <f>AVERAGE(B11:D11)</f>
        <v>0.89733333333333343</v>
      </c>
      <c r="F11" s="23">
        <f t="shared" si="1"/>
        <v>0.82066666666666677</v>
      </c>
      <c r="G11" s="23">
        <f t="shared" si="2"/>
        <v>4.3316663460305105E-2</v>
      </c>
      <c r="H11" s="24">
        <f t="shared" si="3"/>
        <v>0.20812655635527413</v>
      </c>
      <c r="I11" s="17"/>
      <c r="J11" s="17"/>
      <c r="N11" s="3" t="s">
        <v>11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B11" s="3" t="s">
        <v>11</v>
      </c>
      <c r="AC11" s="97">
        <v>0.86299999999999999</v>
      </c>
      <c r="AD11" s="97">
        <v>0.88300000000000001</v>
      </c>
      <c r="AE11" s="97">
        <v>0.94599999999999995</v>
      </c>
      <c r="AF11" s="1"/>
      <c r="AG11" s="1"/>
      <c r="AH11" s="1"/>
      <c r="AI11" s="1"/>
      <c r="AJ11" s="1"/>
      <c r="AK11" s="1"/>
      <c r="AL11" s="1"/>
      <c r="AM11" s="1"/>
      <c r="AN11" s="1"/>
    </row>
    <row r="13" spans="1:40" x14ac:dyDescent="0.35">
      <c r="S13" s="25"/>
    </row>
    <row r="14" spans="1:40" ht="15" thickBot="1" x14ac:dyDescent="0.4">
      <c r="X14" s="107"/>
      <c r="Y14" s="107"/>
      <c r="Z14" s="107"/>
      <c r="AA14" s="107"/>
      <c r="AB14" s="107"/>
      <c r="AC14" s="107"/>
    </row>
    <row r="15" spans="1:40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40" ht="43.5" x14ac:dyDescent="0.35">
      <c r="A16" s="52" t="s">
        <v>26</v>
      </c>
      <c r="B16" s="53" t="s">
        <v>54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4" t="s">
        <v>30</v>
      </c>
      <c r="K16" s="33" t="s">
        <v>55</v>
      </c>
      <c r="L16" s="34"/>
      <c r="P16" s="12"/>
      <c r="S16" s="25"/>
    </row>
    <row r="17" spans="1:19" x14ac:dyDescent="0.35">
      <c r="A17" s="18" t="s">
        <v>32</v>
      </c>
      <c r="B17" s="1">
        <v>4</v>
      </c>
      <c r="C17" s="105">
        <v>0.26300000000000001</v>
      </c>
      <c r="D17" s="105">
        <v>0.25800000000000001</v>
      </c>
      <c r="E17" s="105">
        <v>0.25600000000000001</v>
      </c>
      <c r="F17" s="95">
        <v>0.11</v>
      </c>
      <c r="G17" s="95">
        <v>0.105</v>
      </c>
      <c r="H17" s="95">
        <v>0.105</v>
      </c>
      <c r="I17" s="43">
        <f>AVERAGE(C17:E17)</f>
        <v>0.25900000000000001</v>
      </c>
      <c r="J17" s="20">
        <f>AVERAGE(C17:E17)-AVERAGE(F17:H17)</f>
        <v>0.15233333333333332</v>
      </c>
      <c r="K17" s="17">
        <f>AVERAGE(F17:H17)</f>
        <v>0.10666666666666667</v>
      </c>
      <c r="S17" s="25"/>
    </row>
    <row r="18" spans="1:19" x14ac:dyDescent="0.35">
      <c r="A18" s="18" t="s">
        <v>33</v>
      </c>
      <c r="B18" s="1">
        <v>4</v>
      </c>
      <c r="C18" s="105">
        <v>0.26200000000000001</v>
      </c>
      <c r="D18" s="105">
        <v>0.25900000000000001</v>
      </c>
      <c r="E18" s="105">
        <v>0.26100000000000001</v>
      </c>
      <c r="F18" s="95">
        <v>0.11</v>
      </c>
      <c r="G18" s="95">
        <v>0.105</v>
      </c>
      <c r="H18" s="95">
        <v>0.105</v>
      </c>
      <c r="I18" s="43">
        <f>AVERAGE(C18:E18)</f>
        <v>0.26066666666666666</v>
      </c>
      <c r="J18" s="20">
        <f>AVERAGE(C18:E18)-AVERAGE(F18:H18)</f>
        <v>0.15399999999999997</v>
      </c>
      <c r="K18" s="17">
        <f t="shared" ref="K18" si="4">AVERAGE(F18:H18)</f>
        <v>0.10666666666666667</v>
      </c>
      <c r="S18" s="25"/>
    </row>
    <row r="19" spans="1:19" x14ac:dyDescent="0.35">
      <c r="A19" s="18" t="s">
        <v>35</v>
      </c>
      <c r="B19" s="1">
        <v>4</v>
      </c>
      <c r="C19" s="105">
        <v>0.24399999999999999</v>
      </c>
      <c r="D19" s="105">
        <v>0.245</v>
      </c>
      <c r="E19" s="105">
        <v>0.23899999999999999</v>
      </c>
      <c r="F19" s="95">
        <v>0.11</v>
      </c>
      <c r="G19" s="95">
        <v>0.105</v>
      </c>
      <c r="H19" s="95">
        <v>0.105</v>
      </c>
      <c r="I19" s="43">
        <f>AVERAGE(C19:E19)</f>
        <v>0.24266666666666667</v>
      </c>
      <c r="J19" s="20">
        <f>AVERAGE(C19:E19)-AVERAGE(F19:H19)</f>
        <v>0.13600000000000001</v>
      </c>
      <c r="K19" s="17">
        <f t="shared" ref="K19:K20" si="5">AVERAGE(F19:H19)</f>
        <v>0.10666666666666667</v>
      </c>
      <c r="S19" s="25"/>
    </row>
    <row r="20" spans="1:19" x14ac:dyDescent="0.35">
      <c r="A20" s="18" t="s">
        <v>36</v>
      </c>
      <c r="B20" s="1">
        <v>4</v>
      </c>
      <c r="C20" s="105">
        <v>0.24</v>
      </c>
      <c r="D20" s="105">
        <v>0.246</v>
      </c>
      <c r="E20" s="105">
        <v>0.25800000000000001</v>
      </c>
      <c r="F20" s="95">
        <v>0.11</v>
      </c>
      <c r="G20" s="95">
        <v>0.105</v>
      </c>
      <c r="H20" s="95">
        <v>0.105</v>
      </c>
      <c r="I20" s="43">
        <f>AVERAGE(C20:E20)</f>
        <v>0.248</v>
      </c>
      <c r="J20" s="20">
        <f>AVERAGE(C20:E20)-AVERAGE(F20:H20)</f>
        <v>0.14133333333333331</v>
      </c>
      <c r="K20" s="17">
        <f t="shared" si="5"/>
        <v>0.10666666666666667</v>
      </c>
      <c r="S20" s="25"/>
    </row>
    <row r="21" spans="1:19" x14ac:dyDescent="0.35">
      <c r="S21" s="25"/>
    </row>
    <row r="22" spans="1:19" ht="15" thickBot="1" x14ac:dyDescent="0.4">
      <c r="B22" s="107" t="s">
        <v>39</v>
      </c>
      <c r="C22" s="107"/>
      <c r="D22" s="107"/>
      <c r="E22" s="107"/>
      <c r="F22" s="107"/>
      <c r="H22" s="51"/>
      <c r="I22" s="51"/>
      <c r="J22" s="51"/>
      <c r="N22" s="25"/>
    </row>
    <row r="23" spans="1:19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</row>
    <row r="24" spans="1:19" x14ac:dyDescent="0.35">
      <c r="A24" s="18" t="s">
        <v>32</v>
      </c>
      <c r="B24" s="63">
        <f>(J17-$N$26)/$N$25</f>
        <v>956.59075674617543</v>
      </c>
      <c r="C24" s="1">
        <v>60</v>
      </c>
      <c r="D24" s="64">
        <f>(B24*B17)/2</f>
        <v>1913.1815134923509</v>
      </c>
      <c r="E24" s="65">
        <f>D24/1000</f>
        <v>1.9131815134923509</v>
      </c>
      <c r="F24" s="65">
        <f>(E24/1)/(C24/30)</f>
        <v>0.95659075674617544</v>
      </c>
      <c r="G24" s="1">
        <v>0.6</v>
      </c>
      <c r="H24" s="1">
        <v>1</v>
      </c>
      <c r="I24" s="65">
        <f>F24/1</f>
        <v>0.95659075674617544</v>
      </c>
      <c r="J24" s="66">
        <f>I24/(G24*H24)</f>
        <v>1.5943179279102924</v>
      </c>
      <c r="K24" s="114">
        <f>AVERAGE(J24:J25)</f>
        <v>1.6007623947645422</v>
      </c>
      <c r="L24" s="114">
        <f>AVERAGE(I24:I25)</f>
        <v>0.96045743685872531</v>
      </c>
      <c r="N24" s="25" t="s">
        <v>51</v>
      </c>
    </row>
    <row r="25" spans="1:19" ht="15" thickBot="1" x14ac:dyDescent="0.4">
      <c r="A25" s="18" t="s">
        <v>33</v>
      </c>
      <c r="B25" s="63">
        <f>(J18-$N$26)/$N$25</f>
        <v>964.3241169712752</v>
      </c>
      <c r="C25" s="1">
        <v>60</v>
      </c>
      <c r="D25" s="64">
        <f>(B25*B18)/2</f>
        <v>1928.6482339425504</v>
      </c>
      <c r="E25" s="65">
        <f t="shared" ref="E25:E27" si="6">D25/1000</f>
        <v>1.9286482339425504</v>
      </c>
      <c r="F25" s="65">
        <f t="shared" ref="F25:F27" si="7">(E25/1)/(C25/30)</f>
        <v>0.96432411697127518</v>
      </c>
      <c r="G25" s="1">
        <v>0.6</v>
      </c>
      <c r="H25" s="1">
        <v>1</v>
      </c>
      <c r="I25" s="65">
        <f t="shared" ref="I25:I27" si="8">F25/1</f>
        <v>0.96432411697127518</v>
      </c>
      <c r="J25" s="66">
        <f t="shared" ref="J25:J27" si="9">I25/(G25*H25)</f>
        <v>1.607206861618792</v>
      </c>
      <c r="K25" s="115"/>
      <c r="L25" s="115"/>
      <c r="M25" t="s">
        <v>52</v>
      </c>
      <c r="N25">
        <f>SLOPE(F5:F11,A5:A11)</f>
        <v>2.1551649194579393E-4</v>
      </c>
    </row>
    <row r="26" spans="1:19" x14ac:dyDescent="0.35">
      <c r="A26" s="18" t="s">
        <v>35</v>
      </c>
      <c r="B26" s="63">
        <f>(J19-$N$26)/$N$25</f>
        <v>880.80382654019638</v>
      </c>
      <c r="C26" s="73">
        <v>60</v>
      </c>
      <c r="D26" s="64">
        <f>(B26*B19)/2</f>
        <v>1761.6076530803928</v>
      </c>
      <c r="E26" s="65">
        <f t="shared" si="6"/>
        <v>1.7616076530803928</v>
      </c>
      <c r="F26" s="65">
        <f t="shared" si="7"/>
        <v>0.8808038265401964</v>
      </c>
      <c r="G26" s="1">
        <v>0.6</v>
      </c>
      <c r="H26" s="74">
        <v>1</v>
      </c>
      <c r="I26" s="65">
        <f t="shared" si="8"/>
        <v>0.8808038265401964</v>
      </c>
      <c r="J26" s="66">
        <f t="shared" si="9"/>
        <v>1.468006377566994</v>
      </c>
      <c r="K26" s="114">
        <f>AVERAGE(J26:J27)</f>
        <v>1.4886286715005936</v>
      </c>
      <c r="L26" s="114">
        <f>AVERAGE(I26:I27)</f>
        <v>0.89317720290035618</v>
      </c>
      <c r="M26" t="s">
        <v>53</v>
      </c>
      <c r="N26">
        <f>INTERCEPT(F5:F11,A5:A11)</f>
        <v>-5.3827750788374706E-2</v>
      </c>
    </row>
    <row r="27" spans="1:19" ht="15" thickBot="1" x14ac:dyDescent="0.4">
      <c r="A27" s="18" t="s">
        <v>36</v>
      </c>
      <c r="B27" s="63">
        <f>(J20-$N$26)/$N$25</f>
        <v>905.55057926051597</v>
      </c>
      <c r="C27" s="73">
        <v>60</v>
      </c>
      <c r="D27" s="64">
        <f>(B27*B20)/2</f>
        <v>1811.1011585210319</v>
      </c>
      <c r="E27" s="65">
        <f t="shared" si="6"/>
        <v>1.8111011585210319</v>
      </c>
      <c r="F27" s="65">
        <f t="shared" si="7"/>
        <v>0.90555057926051596</v>
      </c>
      <c r="G27" s="1">
        <v>0.6</v>
      </c>
      <c r="H27" s="74">
        <v>1</v>
      </c>
      <c r="I27" s="65">
        <f t="shared" si="8"/>
        <v>0.90555057926051596</v>
      </c>
      <c r="J27" s="66">
        <f t="shared" si="9"/>
        <v>1.5092509654341932</v>
      </c>
      <c r="K27" s="116"/>
      <c r="L27" s="116"/>
    </row>
    <row r="29" spans="1:19" x14ac:dyDescent="0.35">
      <c r="A29" s="77"/>
      <c r="B29" s="77"/>
      <c r="D29" s="91"/>
      <c r="E29" s="91"/>
      <c r="F29" s="91"/>
      <c r="G29" s="77"/>
      <c r="H29" s="12"/>
      <c r="I29" s="12"/>
      <c r="J29" s="12"/>
    </row>
    <row r="30" spans="1:19" x14ac:dyDescent="0.35">
      <c r="A30" s="86"/>
      <c r="B30" s="86"/>
    </row>
    <row r="31" spans="1:19" x14ac:dyDescent="0.35">
      <c r="A31" s="86"/>
      <c r="B31" s="86"/>
    </row>
    <row r="32" spans="1:19" x14ac:dyDescent="0.35">
      <c r="A32" s="86"/>
      <c r="B32" s="86"/>
    </row>
  </sheetData>
  <mergeCells count="17">
    <mergeCell ref="K26:K27"/>
    <mergeCell ref="L26:L27"/>
    <mergeCell ref="B22:F22"/>
    <mergeCell ref="K24:K25"/>
    <mergeCell ref="L24:L25"/>
    <mergeCell ref="I15:J15"/>
    <mergeCell ref="AB2:AC2"/>
    <mergeCell ref="AD2:AF2"/>
    <mergeCell ref="AG2:AI2"/>
    <mergeCell ref="A1:AE1"/>
    <mergeCell ref="D2:I2"/>
    <mergeCell ref="N2:O2"/>
    <mergeCell ref="P2:R2"/>
    <mergeCell ref="S2:U2"/>
    <mergeCell ref="X14:AC14"/>
    <mergeCell ref="C15:E15"/>
    <mergeCell ref="F15:H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6C8D-4F76-4F40-A1E8-A64B2A02C74C}">
  <dimension ref="A1:AN33"/>
  <sheetViews>
    <sheetView topLeftCell="D1" zoomScaleNormal="100" workbookViewId="0">
      <selection activeCell="AJ22" sqref="AJ22"/>
    </sheetView>
  </sheetViews>
  <sheetFormatPr defaultRowHeight="14.5" x14ac:dyDescent="0.35"/>
  <sheetData>
    <row r="1" spans="1:40" x14ac:dyDescent="0.3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</row>
    <row r="2" spans="1:40" ht="15" thickBot="1" x14ac:dyDescent="0.4">
      <c r="A2" t="s">
        <v>12</v>
      </c>
      <c r="D2" s="107" t="s">
        <v>3</v>
      </c>
      <c r="E2" s="107"/>
      <c r="F2" s="107"/>
      <c r="G2" s="107"/>
      <c r="H2" s="107"/>
      <c r="I2" s="107"/>
      <c r="N2" s="109" t="s">
        <v>2</v>
      </c>
      <c r="O2" s="110"/>
      <c r="P2" s="109"/>
      <c r="Q2" s="123"/>
      <c r="R2" s="110"/>
      <c r="S2" s="109"/>
      <c r="T2" s="123"/>
      <c r="U2" s="123"/>
      <c r="V2" s="83"/>
      <c r="W2" s="1"/>
      <c r="X2" s="1"/>
      <c r="Y2" s="1"/>
      <c r="Z2" s="1"/>
      <c r="AB2" s="109" t="s">
        <v>2</v>
      </c>
      <c r="AC2" s="110"/>
      <c r="AD2" s="109"/>
      <c r="AE2" s="123"/>
      <c r="AF2" s="110"/>
      <c r="AG2" s="109"/>
      <c r="AH2" s="123"/>
      <c r="AI2" s="123"/>
      <c r="AJ2" s="83"/>
      <c r="AK2" s="1"/>
      <c r="AL2" s="1"/>
      <c r="AM2" s="1"/>
      <c r="AN2" s="1"/>
    </row>
    <row r="3" spans="1:40" ht="73" thickBot="1" x14ac:dyDescent="0.4">
      <c r="A3" s="89" t="s">
        <v>13</v>
      </c>
      <c r="B3" s="30" t="s">
        <v>14</v>
      </c>
      <c r="C3" s="30" t="s">
        <v>15</v>
      </c>
      <c r="D3" s="30" t="s">
        <v>16</v>
      </c>
      <c r="E3" s="30" t="s">
        <v>17</v>
      </c>
      <c r="F3" s="31" t="s">
        <v>18</v>
      </c>
      <c r="G3" s="30" t="s">
        <v>19</v>
      </c>
      <c r="H3" s="90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  <c r="AB3" s="1"/>
      <c r="AC3" s="2">
        <v>1</v>
      </c>
      <c r="AD3" s="2">
        <v>2</v>
      </c>
      <c r="AE3" s="2">
        <v>3</v>
      </c>
      <c r="AF3" s="2">
        <v>4</v>
      </c>
      <c r="AG3" s="2">
        <v>5</v>
      </c>
      <c r="AH3" s="2">
        <v>6</v>
      </c>
      <c r="AI3" s="2">
        <v>7</v>
      </c>
      <c r="AJ3" s="2">
        <v>8</v>
      </c>
      <c r="AK3" s="2">
        <v>9</v>
      </c>
      <c r="AL3" s="2">
        <v>10</v>
      </c>
      <c r="AM3" s="2">
        <v>11</v>
      </c>
      <c r="AN3" s="2">
        <v>12</v>
      </c>
    </row>
    <row r="4" spans="1:40" x14ac:dyDescent="0.35">
      <c r="A4" s="13">
        <v>0</v>
      </c>
      <c r="B4" s="82">
        <v>7.3999999999999996E-2</v>
      </c>
      <c r="C4" s="82">
        <v>7.5999999999999998E-2</v>
      </c>
      <c r="D4" s="82">
        <v>7.4999999999999997E-2</v>
      </c>
      <c r="E4" s="15">
        <f>AVERAGE(B4:D4)</f>
        <v>7.4999999999999997E-2</v>
      </c>
      <c r="F4" s="15">
        <f>E4-$E$4</f>
        <v>0</v>
      </c>
      <c r="G4" s="15">
        <f>_xlfn.STDEV.S(B4:D4)</f>
        <v>1.0000000000000009E-3</v>
      </c>
      <c r="H4" s="16">
        <f>SQRT(G4)</f>
        <v>3.1622776601683805E-2</v>
      </c>
      <c r="I4" s="17"/>
      <c r="N4" s="3" t="s">
        <v>4</v>
      </c>
      <c r="O4" s="1">
        <v>0.248</v>
      </c>
      <c r="P4" s="1">
        <v>0.26900000000000002</v>
      </c>
      <c r="Q4" s="1">
        <v>0.26400000000000001</v>
      </c>
      <c r="R4" s="1">
        <v>0.26200000000000001</v>
      </c>
      <c r="S4" s="1">
        <v>0.26300000000000001</v>
      </c>
      <c r="T4" s="1">
        <v>0.25900000000000001</v>
      </c>
      <c r="U4" s="1">
        <v>0.26400000000000001</v>
      </c>
      <c r="V4" s="1">
        <v>0.25800000000000001</v>
      </c>
      <c r="W4" s="1">
        <v>0.26</v>
      </c>
      <c r="X4" s="1">
        <v>0.25700000000000001</v>
      </c>
      <c r="Y4" s="1">
        <v>0.25800000000000001</v>
      </c>
      <c r="Z4" s="1">
        <v>0.26100000000000001</v>
      </c>
      <c r="AB4" s="3" t="s">
        <v>4</v>
      </c>
      <c r="AC4" s="97">
        <v>7.3999999999999996E-2</v>
      </c>
      <c r="AD4" s="97">
        <v>7.5999999999999998E-2</v>
      </c>
      <c r="AE4" s="97">
        <v>7.4999999999999997E-2</v>
      </c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35">
      <c r="A5" s="18">
        <v>300</v>
      </c>
      <c r="B5" s="82">
        <v>0.113</v>
      </c>
      <c r="C5" s="82">
        <v>0.109</v>
      </c>
      <c r="D5" s="82">
        <v>0.111</v>
      </c>
      <c r="E5" s="19">
        <f t="shared" ref="E5:E10" si="0">AVERAGE(B5:D5)</f>
        <v>0.111</v>
      </c>
      <c r="F5" s="19">
        <f t="shared" ref="F5:F11" si="1">E5-$E$4</f>
        <v>3.6000000000000004E-2</v>
      </c>
      <c r="G5" s="19">
        <f t="shared" ref="G5:G11" si="2">_xlfn.STDEV.S(B5:D5)</f>
        <v>2.0000000000000018E-3</v>
      </c>
      <c r="H5" s="20">
        <f t="shared" ref="H5:H11" si="3">SQRT(G5)</f>
        <v>4.4721359549995815E-2</v>
      </c>
      <c r="I5" s="17"/>
      <c r="J5" s="17"/>
      <c r="N5" s="3" t="s">
        <v>5</v>
      </c>
      <c r="O5" s="1">
        <v>0.26900000000000002</v>
      </c>
      <c r="P5" s="1">
        <v>0.28399999999999997</v>
      </c>
      <c r="Q5" s="1">
        <v>0.27700000000000002</v>
      </c>
      <c r="R5" s="1">
        <v>0.28299999999999997</v>
      </c>
      <c r="S5" s="1">
        <v>0.27200000000000002</v>
      </c>
      <c r="T5" s="1">
        <v>0.27400000000000002</v>
      </c>
      <c r="U5" s="1">
        <v>0.24299999999999999</v>
      </c>
      <c r="V5" s="1">
        <v>0.248</v>
      </c>
      <c r="W5" s="1">
        <v>0.247</v>
      </c>
      <c r="X5" s="1">
        <v>0.24199999999999999</v>
      </c>
      <c r="Y5" s="1">
        <v>0.23799999999999999</v>
      </c>
      <c r="Z5" s="1">
        <v>0.24099999999999999</v>
      </c>
      <c r="AB5" s="3" t="s">
        <v>5</v>
      </c>
      <c r="AC5" s="97">
        <v>0.113</v>
      </c>
      <c r="AD5" s="97">
        <v>0.109</v>
      </c>
      <c r="AE5" s="97">
        <v>0.111</v>
      </c>
      <c r="AF5" s="1"/>
      <c r="AG5" s="1"/>
      <c r="AH5" s="1"/>
      <c r="AI5" s="1"/>
      <c r="AJ5" s="1"/>
      <c r="AK5" s="1"/>
      <c r="AL5" s="1"/>
      <c r="AM5" s="1"/>
      <c r="AN5" s="1"/>
    </row>
    <row r="6" spans="1:40" x14ac:dyDescent="0.35">
      <c r="A6" s="18">
        <v>600</v>
      </c>
      <c r="B6" s="82">
        <v>0.158</v>
      </c>
      <c r="C6" s="82">
        <v>0.155</v>
      </c>
      <c r="D6" s="82">
        <v>0.154</v>
      </c>
      <c r="E6" s="19">
        <f t="shared" si="0"/>
        <v>0.15566666666666665</v>
      </c>
      <c r="F6" s="19">
        <f t="shared" si="1"/>
        <v>8.066666666666665E-2</v>
      </c>
      <c r="G6" s="19">
        <f t="shared" si="2"/>
        <v>2.0816659994661348E-3</v>
      </c>
      <c r="H6" s="20">
        <f t="shared" si="3"/>
        <v>4.5625278075493797E-2</v>
      </c>
      <c r="I6" s="17"/>
      <c r="J6" s="17"/>
      <c r="N6" s="3" t="s">
        <v>6</v>
      </c>
      <c r="O6" s="1">
        <v>0.23400000000000001</v>
      </c>
      <c r="P6" s="1">
        <v>0.23400000000000001</v>
      </c>
      <c r="Q6" s="1">
        <v>0.23300000000000001</v>
      </c>
      <c r="R6" s="1">
        <v>0.23899999999999999</v>
      </c>
      <c r="S6" s="1">
        <v>0.24199999999999999</v>
      </c>
      <c r="T6" s="1">
        <v>0.247</v>
      </c>
      <c r="U6" s="1">
        <v>0.26400000000000001</v>
      </c>
      <c r="V6" s="1">
        <v>0.26900000000000002</v>
      </c>
      <c r="W6" s="1">
        <v>0.26300000000000001</v>
      </c>
      <c r="X6" s="1">
        <v>0.26100000000000001</v>
      </c>
      <c r="Y6" s="1">
        <v>0.26300000000000001</v>
      </c>
      <c r="Z6" s="1">
        <v>0.26300000000000001</v>
      </c>
      <c r="AB6" s="3" t="s">
        <v>6</v>
      </c>
      <c r="AC6" s="97">
        <v>0.158</v>
      </c>
      <c r="AD6" s="97">
        <v>0.155</v>
      </c>
      <c r="AE6" s="97">
        <v>0.154</v>
      </c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35">
      <c r="A7" s="18">
        <v>1200</v>
      </c>
      <c r="B7" s="82">
        <v>0.27800000000000002</v>
      </c>
      <c r="C7" s="82">
        <v>0.26800000000000002</v>
      </c>
      <c r="D7" s="82">
        <v>0.26900000000000002</v>
      </c>
      <c r="E7" s="19">
        <f t="shared" si="0"/>
        <v>0.27166666666666667</v>
      </c>
      <c r="F7" s="19">
        <f t="shared" si="1"/>
        <v>0.19666666666666666</v>
      </c>
      <c r="G7" s="19">
        <f t="shared" si="2"/>
        <v>5.5075705472861069E-3</v>
      </c>
      <c r="H7" s="20">
        <f t="shared" si="3"/>
        <v>7.4213007938542061E-2</v>
      </c>
      <c r="I7" s="17"/>
      <c r="J7" s="17"/>
      <c r="N7" s="3" t="s">
        <v>7</v>
      </c>
      <c r="O7" s="103">
        <v>0.26600000000000001</v>
      </c>
      <c r="P7" s="103">
        <v>0.26100000000000001</v>
      </c>
      <c r="Q7" s="103">
        <v>0.25900000000000001</v>
      </c>
      <c r="R7" s="103">
        <v>0.255</v>
      </c>
      <c r="S7" s="103">
        <v>0.25800000000000001</v>
      </c>
      <c r="T7" s="103">
        <v>0.25900000000000001</v>
      </c>
      <c r="U7" s="1">
        <v>0.251</v>
      </c>
      <c r="V7" s="1">
        <v>0.245</v>
      </c>
      <c r="W7" s="1">
        <v>0.24399999999999999</v>
      </c>
      <c r="X7" s="1">
        <v>0.24099999999999999</v>
      </c>
      <c r="Y7" s="1">
        <v>0.23799999999999999</v>
      </c>
      <c r="Z7" s="1">
        <v>0.23699999999999999</v>
      </c>
      <c r="AB7" s="3" t="s">
        <v>7</v>
      </c>
      <c r="AC7" s="97">
        <v>0.27800000000000002</v>
      </c>
      <c r="AD7" s="97">
        <v>0.26800000000000002</v>
      </c>
      <c r="AE7" s="97">
        <v>0.26900000000000002</v>
      </c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35">
      <c r="A8" s="18">
        <v>2000</v>
      </c>
      <c r="B8" s="82">
        <v>0.42699999999999999</v>
      </c>
      <c r="C8" s="82">
        <v>0.442</v>
      </c>
      <c r="D8" s="82">
        <v>0.44500000000000001</v>
      </c>
      <c r="E8" s="19">
        <f t="shared" si="0"/>
        <v>0.438</v>
      </c>
      <c r="F8" s="19">
        <f t="shared" si="1"/>
        <v>0.36299999999999999</v>
      </c>
      <c r="G8" s="19">
        <f t="shared" si="2"/>
        <v>9.6436507609929632E-3</v>
      </c>
      <c r="H8" s="20">
        <f t="shared" si="3"/>
        <v>9.8202091428813074E-2</v>
      </c>
      <c r="I8" s="17"/>
      <c r="J8" s="17"/>
      <c r="N8" s="3" t="s">
        <v>8</v>
      </c>
      <c r="O8" s="103">
        <v>0.26400000000000001</v>
      </c>
      <c r="P8" s="103">
        <v>0.26500000000000001</v>
      </c>
      <c r="Q8" s="103">
        <v>0.26100000000000001</v>
      </c>
      <c r="R8" s="103">
        <v>0.26400000000000001</v>
      </c>
      <c r="S8" s="103">
        <v>0.26600000000000001</v>
      </c>
      <c r="T8" s="103">
        <v>0.26500000000000001</v>
      </c>
      <c r="U8" s="99">
        <v>0.10100000000000001</v>
      </c>
      <c r="V8" s="99">
        <v>0.10100000000000001</v>
      </c>
      <c r="W8" s="99">
        <v>0.1</v>
      </c>
      <c r="X8" s="1"/>
      <c r="Y8" s="1"/>
      <c r="Z8" s="1"/>
      <c r="AB8" s="3" t="s">
        <v>8</v>
      </c>
      <c r="AC8" s="97">
        <v>0.42699999999999999</v>
      </c>
      <c r="AD8" s="97">
        <v>0.442</v>
      </c>
      <c r="AE8" s="97">
        <v>0.44500000000000001</v>
      </c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35">
      <c r="A9" s="18">
        <v>2500</v>
      </c>
      <c r="B9" s="82">
        <v>0.51800000000000002</v>
      </c>
      <c r="C9" s="82">
        <v>0.52300000000000002</v>
      </c>
      <c r="D9" s="82">
        <v>0.54200000000000004</v>
      </c>
      <c r="E9" s="19">
        <f t="shared" si="0"/>
        <v>0.52766666666666662</v>
      </c>
      <c r="F9" s="19">
        <f t="shared" si="1"/>
        <v>0.45266666666666661</v>
      </c>
      <c r="G9" s="19">
        <f t="shared" si="2"/>
        <v>1.2662279942148398E-2</v>
      </c>
      <c r="H9" s="20">
        <f t="shared" si="3"/>
        <v>0.11252679655152543</v>
      </c>
      <c r="I9" s="17"/>
      <c r="J9" s="17"/>
      <c r="N9" s="3" t="s">
        <v>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B9" s="3" t="s">
        <v>9</v>
      </c>
      <c r="AC9" s="97">
        <v>0.51800000000000002</v>
      </c>
      <c r="AD9" s="97">
        <v>0.52300000000000002</v>
      </c>
      <c r="AE9" s="97">
        <v>0.54200000000000004</v>
      </c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35">
      <c r="A10" s="18">
        <v>3200</v>
      </c>
      <c r="B10" s="82">
        <v>0.63200000000000001</v>
      </c>
      <c r="C10" s="82">
        <v>0.68600000000000005</v>
      </c>
      <c r="D10" s="82">
        <v>0.68200000000000005</v>
      </c>
      <c r="E10" s="19">
        <f t="shared" si="0"/>
        <v>0.66666666666666663</v>
      </c>
      <c r="F10" s="19">
        <f t="shared" si="1"/>
        <v>0.59166666666666667</v>
      </c>
      <c r="G10" s="19">
        <f t="shared" si="2"/>
        <v>3.0088757590391382E-2</v>
      </c>
      <c r="H10" s="20">
        <f t="shared" si="3"/>
        <v>0.17346111261718397</v>
      </c>
      <c r="I10" s="17"/>
      <c r="J10" s="17"/>
      <c r="N10" s="3" t="s">
        <v>10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B10" s="3" t="s">
        <v>10</v>
      </c>
      <c r="AC10" s="97">
        <v>0.63200000000000001</v>
      </c>
      <c r="AD10" s="97">
        <v>0.68600000000000005</v>
      </c>
      <c r="AE10" s="97">
        <v>0.68200000000000005</v>
      </c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5" thickBot="1" x14ac:dyDescent="0.4">
      <c r="A11" s="21">
        <v>4000</v>
      </c>
      <c r="B11" s="82">
        <v>0.85099999999999998</v>
      </c>
      <c r="C11" s="82">
        <v>0.84199999999999997</v>
      </c>
      <c r="D11" s="82">
        <v>0.86199999999999999</v>
      </c>
      <c r="E11" s="23">
        <f>AVERAGE(B11:D11)</f>
        <v>0.85166666666666668</v>
      </c>
      <c r="F11" s="23">
        <f t="shared" si="1"/>
        <v>0.77666666666666673</v>
      </c>
      <c r="G11" s="23">
        <f t="shared" si="2"/>
        <v>1.0016652800877822E-2</v>
      </c>
      <c r="H11" s="24">
        <f t="shared" si="3"/>
        <v>0.10008322936875</v>
      </c>
      <c r="I11" s="17"/>
      <c r="J11" s="17"/>
      <c r="N11" s="3" t="s">
        <v>11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B11" s="3" t="s">
        <v>11</v>
      </c>
      <c r="AC11" s="97">
        <v>0.85099999999999998</v>
      </c>
      <c r="AD11" s="97">
        <v>0.84199999999999997</v>
      </c>
      <c r="AE11" s="97">
        <v>0.86199999999999999</v>
      </c>
      <c r="AF11" s="1"/>
      <c r="AG11" s="1"/>
      <c r="AH11" s="1"/>
      <c r="AI11" s="1"/>
      <c r="AJ11" s="1"/>
      <c r="AK11" s="1"/>
      <c r="AL11" s="1"/>
      <c r="AM11" s="1"/>
      <c r="AN11" s="1"/>
    </row>
    <row r="13" spans="1:40" x14ac:dyDescent="0.35">
      <c r="S13" s="25"/>
    </row>
    <row r="14" spans="1:40" ht="15" thickBot="1" x14ac:dyDescent="0.4">
      <c r="X14" s="107"/>
      <c r="Y14" s="107"/>
      <c r="Z14" s="107"/>
      <c r="AA14" s="107"/>
      <c r="AB14" s="107"/>
      <c r="AC14" s="107"/>
    </row>
    <row r="15" spans="1:40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40" ht="43.5" x14ac:dyDescent="0.35">
      <c r="A16" s="52" t="s">
        <v>26</v>
      </c>
      <c r="B16" s="53" t="s">
        <v>54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4" t="s">
        <v>30</v>
      </c>
      <c r="K16" s="33" t="s">
        <v>55</v>
      </c>
      <c r="L16" s="34"/>
      <c r="P16" s="12"/>
      <c r="S16" s="25"/>
    </row>
    <row r="17" spans="1:19" x14ac:dyDescent="0.35">
      <c r="A17" s="18" t="s">
        <v>32</v>
      </c>
      <c r="B17" s="1">
        <v>4</v>
      </c>
      <c r="C17" s="92">
        <v>0.26600000000000001</v>
      </c>
      <c r="D17" s="92">
        <v>0.26100000000000001</v>
      </c>
      <c r="E17" s="92">
        <v>0.25900000000000001</v>
      </c>
      <c r="F17" s="95">
        <v>0.10100000000000001</v>
      </c>
      <c r="G17" s="95">
        <v>0.10100000000000001</v>
      </c>
      <c r="H17" s="95">
        <v>0.1</v>
      </c>
      <c r="I17" s="43"/>
      <c r="J17" s="20">
        <f>AVERAGE(C17:E17)-AVERAGE(F17:H17)</f>
        <v>0.16133333333333333</v>
      </c>
      <c r="K17" s="17">
        <f>AVERAGE(F17:H17)</f>
        <v>0.10066666666666668</v>
      </c>
      <c r="S17" s="25"/>
    </row>
    <row r="18" spans="1:19" x14ac:dyDescent="0.35">
      <c r="A18" s="18" t="s">
        <v>33</v>
      </c>
      <c r="B18" s="1">
        <v>4</v>
      </c>
      <c r="C18" s="92">
        <v>0.255</v>
      </c>
      <c r="D18" s="92">
        <v>0.25800000000000001</v>
      </c>
      <c r="E18" s="92">
        <v>0.25900000000000001</v>
      </c>
      <c r="F18" s="95">
        <v>0.10100000000000001</v>
      </c>
      <c r="G18" s="95">
        <v>0.10100000000000001</v>
      </c>
      <c r="H18" s="95">
        <v>0.1</v>
      </c>
      <c r="I18" s="43"/>
      <c r="J18" s="20">
        <f>AVERAGE(C18:E18)-AVERAGE(F18:H18)</f>
        <v>0.15666666666666668</v>
      </c>
      <c r="K18" s="17">
        <f t="shared" ref="K18" si="4">AVERAGE(F18:H18)</f>
        <v>0.10066666666666668</v>
      </c>
      <c r="S18" s="25"/>
    </row>
    <row r="19" spans="1:19" x14ac:dyDescent="0.35">
      <c r="A19" s="18" t="s">
        <v>35</v>
      </c>
      <c r="B19" s="1">
        <v>4</v>
      </c>
      <c r="C19" s="92">
        <v>0.26400000000000001</v>
      </c>
      <c r="D19" s="92">
        <v>0.26500000000000001</v>
      </c>
      <c r="E19" s="92">
        <v>0.26100000000000001</v>
      </c>
      <c r="F19" s="95">
        <v>0.10100000000000001</v>
      </c>
      <c r="G19" s="95">
        <v>0.10100000000000001</v>
      </c>
      <c r="H19" s="95">
        <v>0.1</v>
      </c>
      <c r="I19" s="43">
        <f>AVERAGE(C19:E19)</f>
        <v>0.26333333333333336</v>
      </c>
      <c r="J19" s="20">
        <f>AVERAGE(C19:E19)-AVERAGE(F19:H19)</f>
        <v>0.16266666666666668</v>
      </c>
      <c r="K19" s="17">
        <f t="shared" ref="K19:K20" si="5">AVERAGE(F19:H19)</f>
        <v>0.10066666666666668</v>
      </c>
      <c r="S19" s="25"/>
    </row>
    <row r="20" spans="1:19" x14ac:dyDescent="0.35">
      <c r="A20" s="18" t="s">
        <v>36</v>
      </c>
      <c r="B20" s="1">
        <v>4</v>
      </c>
      <c r="C20" s="92">
        <v>0.26400000000000001</v>
      </c>
      <c r="D20" s="92">
        <v>0.26600000000000001</v>
      </c>
      <c r="E20" s="92">
        <v>0.26500000000000001</v>
      </c>
      <c r="F20" s="95">
        <v>0.10100000000000001</v>
      </c>
      <c r="G20" s="95">
        <v>0.10100000000000001</v>
      </c>
      <c r="H20" s="95">
        <v>0.1</v>
      </c>
      <c r="I20" s="43">
        <f>AVERAGE(C20:E20)</f>
        <v>0.26500000000000001</v>
      </c>
      <c r="J20" s="20">
        <f>AVERAGE(C20:E20)-AVERAGE(F20:H20)</f>
        <v>0.16433333333333333</v>
      </c>
      <c r="K20" s="17">
        <f t="shared" si="5"/>
        <v>0.10066666666666668</v>
      </c>
      <c r="S20" s="25"/>
    </row>
    <row r="21" spans="1:19" x14ac:dyDescent="0.35">
      <c r="S21" s="25"/>
    </row>
    <row r="22" spans="1:19" ht="15" thickBot="1" x14ac:dyDescent="0.4">
      <c r="B22" s="107" t="s">
        <v>39</v>
      </c>
      <c r="C22" s="107"/>
      <c r="D22" s="107"/>
      <c r="E22" s="107"/>
      <c r="F22" s="107"/>
      <c r="H22" s="51"/>
      <c r="I22" s="51"/>
      <c r="J22" s="51"/>
      <c r="N22" s="25"/>
    </row>
    <row r="23" spans="1:19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</row>
    <row r="24" spans="1:19" x14ac:dyDescent="0.35">
      <c r="A24" s="18" t="s">
        <v>32</v>
      </c>
      <c r="B24" s="63">
        <f>(J17-$N$26)/$N$25</f>
        <v>991.9608035779122</v>
      </c>
      <c r="C24" s="1">
        <v>60</v>
      </c>
      <c r="D24" s="64">
        <f>(B24*B17)/2</f>
        <v>1983.9216071558244</v>
      </c>
      <c r="E24" s="65">
        <f>D24/1000</f>
        <v>1.9839216071558243</v>
      </c>
      <c r="F24" s="65">
        <f>(E24/1)/(C24/30)</f>
        <v>0.99196080357791216</v>
      </c>
      <c r="G24" s="1">
        <v>0.6</v>
      </c>
      <c r="H24" s="1">
        <v>1</v>
      </c>
      <c r="I24" s="65">
        <f>F24/1</f>
        <v>0.99196080357791216</v>
      </c>
      <c r="J24" s="66">
        <f>I24/(G24*H24)</f>
        <v>1.653268005963187</v>
      </c>
      <c r="K24" s="114">
        <f>AVERAGE(J24:J25)</f>
        <v>1.633777297457387</v>
      </c>
      <c r="L24" s="114">
        <f>AVERAGE(I24:I25)</f>
        <v>0.9802663784744321</v>
      </c>
      <c r="N24" s="25" t="s">
        <v>51</v>
      </c>
    </row>
    <row r="25" spans="1:19" ht="15" thickBot="1" x14ac:dyDescent="0.4">
      <c r="A25" s="18" t="s">
        <v>33</v>
      </c>
      <c r="B25" s="63">
        <f>(J18-$N$26)/$N$25</f>
        <v>968.57195337095209</v>
      </c>
      <c r="C25" s="1">
        <v>60</v>
      </c>
      <c r="D25" s="64">
        <f>(B25*B18)/2</f>
        <v>1937.1439067419042</v>
      </c>
      <c r="E25" s="65">
        <f t="shared" ref="E25:E27" si="6">D25/1000</f>
        <v>1.9371439067419041</v>
      </c>
      <c r="F25" s="65">
        <f t="shared" ref="F25:F27" si="7">(E25/1)/(C25/30)</f>
        <v>0.96857195337095203</v>
      </c>
      <c r="G25" s="1">
        <v>0.6</v>
      </c>
      <c r="H25" s="1">
        <v>1</v>
      </c>
      <c r="I25" s="65">
        <f t="shared" ref="I25" si="8">F25/1</f>
        <v>0.96857195337095203</v>
      </c>
      <c r="J25" s="66">
        <f t="shared" ref="J25:J27" si="9">I25/(G25*H25)</f>
        <v>1.6142865889515867</v>
      </c>
      <c r="K25" s="115"/>
      <c r="L25" s="115"/>
      <c r="M25" t="s">
        <v>52</v>
      </c>
      <c r="N25">
        <f>SLOPE(F5:F11,A5:A11)</f>
        <v>1.9952527060427853E-4</v>
      </c>
    </row>
    <row r="26" spans="1:19" x14ac:dyDescent="0.35">
      <c r="A26" s="18" t="s">
        <v>35</v>
      </c>
      <c r="B26" s="63">
        <f>(J19-$N$26)/$N$25</f>
        <v>998.64333220847243</v>
      </c>
      <c r="C26" s="73">
        <v>60</v>
      </c>
      <c r="D26" s="64">
        <f>(B26*B19)/2</f>
        <v>1997.2866644169449</v>
      </c>
      <c r="E26" s="65">
        <f>D26/1000</f>
        <v>1.9972866644169449</v>
      </c>
      <c r="F26" s="65">
        <f>(E26/1)/(C26/30)</f>
        <v>0.99864333220847246</v>
      </c>
      <c r="G26" s="1">
        <v>0.6</v>
      </c>
      <c r="H26" s="74">
        <v>1</v>
      </c>
      <c r="I26" s="65">
        <f>F26/1</f>
        <v>0.99864333220847246</v>
      </c>
      <c r="J26" s="66">
        <f t="shared" si="9"/>
        <v>1.6644055536807876</v>
      </c>
      <c r="K26" s="114">
        <f>AVERAGE(J26:J27)</f>
        <v>1.6713665210042876</v>
      </c>
      <c r="L26" s="114">
        <f>AVERAGE(I26:I27)</f>
        <v>1.0028199126025723</v>
      </c>
      <c r="M26" t="s">
        <v>53</v>
      </c>
      <c r="N26">
        <f>INTERCEPT(F5:F11,A5:A11)</f>
        <v>-3.6587914429387192E-2</v>
      </c>
    </row>
    <row r="27" spans="1:19" ht="15" thickBot="1" x14ac:dyDescent="0.4">
      <c r="A27" s="18" t="s">
        <v>36</v>
      </c>
      <c r="B27" s="63">
        <f>(J20-$N$26)/$N$25</f>
        <v>1006.9964929966724</v>
      </c>
      <c r="C27" s="73">
        <v>60</v>
      </c>
      <c r="D27" s="64">
        <f>(B27*B20)/2</f>
        <v>2013.9929859933447</v>
      </c>
      <c r="E27" s="65">
        <f t="shared" si="6"/>
        <v>2.0139929859933448</v>
      </c>
      <c r="F27" s="65">
        <f t="shared" si="7"/>
        <v>1.0069964929966724</v>
      </c>
      <c r="G27" s="1">
        <v>0.6</v>
      </c>
      <c r="H27" s="74">
        <v>1</v>
      </c>
      <c r="I27" s="65">
        <f>F27/1</f>
        <v>1.0069964929966724</v>
      </c>
      <c r="J27" s="66">
        <f t="shared" si="9"/>
        <v>1.6783274883277874</v>
      </c>
      <c r="K27" s="116"/>
      <c r="L27" s="116"/>
    </row>
    <row r="30" spans="1:19" x14ac:dyDescent="0.35">
      <c r="A30" s="77"/>
      <c r="B30" s="77"/>
      <c r="C30" s="77"/>
      <c r="D30" s="76"/>
    </row>
    <row r="31" spans="1:19" x14ac:dyDescent="0.35">
      <c r="A31" s="86"/>
      <c r="B31" s="78"/>
      <c r="C31" s="86"/>
      <c r="D31" s="76"/>
    </row>
    <row r="32" spans="1:19" x14ac:dyDescent="0.35">
      <c r="A32" s="86"/>
      <c r="B32" s="86"/>
      <c r="C32" s="86"/>
      <c r="D32" s="80"/>
    </row>
    <row r="33" spans="1:4" x14ac:dyDescent="0.35">
      <c r="A33" s="86"/>
      <c r="B33" s="86"/>
      <c r="C33" s="86"/>
      <c r="D33" s="80"/>
    </row>
  </sheetData>
  <mergeCells count="17">
    <mergeCell ref="K26:K27"/>
    <mergeCell ref="L26:L27"/>
    <mergeCell ref="B22:F22"/>
    <mergeCell ref="K24:K25"/>
    <mergeCell ref="L24:L25"/>
    <mergeCell ref="I15:J15"/>
    <mergeCell ref="AB2:AC2"/>
    <mergeCell ref="AD2:AF2"/>
    <mergeCell ref="AG2:AI2"/>
    <mergeCell ref="A1:AE1"/>
    <mergeCell ref="D2:I2"/>
    <mergeCell ref="N2:O2"/>
    <mergeCell ref="P2:R2"/>
    <mergeCell ref="S2:U2"/>
    <mergeCell ref="X14:AC14"/>
    <mergeCell ref="C15:E15"/>
    <mergeCell ref="F15:H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FBCF-F289-4268-8173-78E30622311F}">
  <dimension ref="A1:AC32"/>
  <sheetViews>
    <sheetView tabSelected="1" workbookViewId="0">
      <selection activeCell="A26" sqref="A26"/>
    </sheetView>
  </sheetViews>
  <sheetFormatPr defaultRowHeight="14.5" x14ac:dyDescent="0.35"/>
  <sheetData>
    <row r="1" spans="1:29" ht="15" thickBot="1" x14ac:dyDescent="0.4">
      <c r="A1" t="s">
        <v>12</v>
      </c>
      <c r="D1" s="107" t="s">
        <v>3</v>
      </c>
      <c r="E1" s="107"/>
      <c r="F1" s="107"/>
      <c r="G1" s="107"/>
      <c r="H1" s="107"/>
      <c r="I1" s="107"/>
      <c r="N1" s="109" t="s">
        <v>2</v>
      </c>
      <c r="O1" s="110"/>
      <c r="P1" s="109"/>
      <c r="Q1" s="123"/>
      <c r="R1" s="110"/>
      <c r="S1" s="109"/>
      <c r="T1" s="123"/>
      <c r="U1" s="123"/>
      <c r="V1" s="83"/>
      <c r="W1" s="1"/>
      <c r="X1" s="1"/>
      <c r="Y1" s="1"/>
      <c r="Z1" s="1"/>
    </row>
    <row r="2" spans="1:29" ht="73" thickBot="1" x14ac:dyDescent="0.4">
      <c r="A2" s="89" t="s">
        <v>13</v>
      </c>
      <c r="B2" s="30" t="s">
        <v>14</v>
      </c>
      <c r="C2" s="30" t="s">
        <v>15</v>
      </c>
      <c r="D2" s="30" t="s">
        <v>16</v>
      </c>
      <c r="E2" s="30" t="s">
        <v>17</v>
      </c>
      <c r="F2" s="31" t="s">
        <v>18</v>
      </c>
      <c r="G2" s="30" t="s">
        <v>19</v>
      </c>
      <c r="H2" s="90" t="s">
        <v>20</v>
      </c>
      <c r="I2" s="12"/>
      <c r="J2" s="77"/>
      <c r="N2" s="1"/>
      <c r="O2" s="2">
        <v>1</v>
      </c>
      <c r="P2" s="2">
        <v>2</v>
      </c>
      <c r="Q2" s="2">
        <v>3</v>
      </c>
      <c r="R2" s="2">
        <v>4</v>
      </c>
      <c r="S2" s="2">
        <v>5</v>
      </c>
      <c r="T2" s="2">
        <v>6</v>
      </c>
      <c r="U2" s="2">
        <v>7</v>
      </c>
      <c r="V2" s="2">
        <v>8</v>
      </c>
      <c r="W2" s="2">
        <v>9</v>
      </c>
      <c r="X2" s="2">
        <v>10</v>
      </c>
      <c r="Y2" s="2">
        <v>11</v>
      </c>
      <c r="Z2" s="2">
        <v>12</v>
      </c>
    </row>
    <row r="3" spans="1:29" x14ac:dyDescent="0.35">
      <c r="A3" s="13">
        <v>0</v>
      </c>
      <c r="B3" s="93">
        <v>7.9000000000000001E-2</v>
      </c>
      <c r="C3" s="93">
        <v>7.5999999999999998E-2</v>
      </c>
      <c r="D3" s="93">
        <v>7.6999999999999999E-2</v>
      </c>
      <c r="E3" s="15">
        <f>AVERAGE(B3:D3)</f>
        <v>7.7333333333333323E-2</v>
      </c>
      <c r="F3" s="15">
        <f>E3-$E$3</f>
        <v>0</v>
      </c>
      <c r="G3" s="15">
        <f>_xlfn.STDEV.S(B3:D3)</f>
        <v>1.5275252316519479E-3</v>
      </c>
      <c r="H3" s="16">
        <f>SQRT(G3)</f>
        <v>3.9083567284115044E-2</v>
      </c>
      <c r="I3" s="17"/>
      <c r="N3" s="3" t="s">
        <v>4</v>
      </c>
      <c r="O3" s="100">
        <v>7.9000000000000001E-2</v>
      </c>
      <c r="P3" s="100">
        <v>7.5999999999999998E-2</v>
      </c>
      <c r="Q3" s="100">
        <v>7.6999999999999999E-2</v>
      </c>
      <c r="R3" s="101">
        <v>0.26200000000000001</v>
      </c>
      <c r="S3" s="101">
        <v>0.23899999999999999</v>
      </c>
      <c r="T3" s="101">
        <v>0.254</v>
      </c>
      <c r="U3" s="101">
        <v>0.25700000000000001</v>
      </c>
      <c r="V3" s="101">
        <v>0.25800000000000001</v>
      </c>
      <c r="W3" s="101">
        <v>0.26500000000000001</v>
      </c>
      <c r="X3" s="101">
        <v>0.23899999999999999</v>
      </c>
      <c r="Y3" s="101">
        <v>0.22700000000000001</v>
      </c>
      <c r="Z3" s="101">
        <v>0.22900000000000001</v>
      </c>
    </row>
    <row r="4" spans="1:29" x14ac:dyDescent="0.35">
      <c r="A4" s="18">
        <v>300</v>
      </c>
      <c r="B4" s="82">
        <v>0.121</v>
      </c>
      <c r="C4" s="82">
        <v>0.124</v>
      </c>
      <c r="D4" s="82">
        <v>0.122</v>
      </c>
      <c r="E4" s="19">
        <f t="shared" ref="E4:E9" si="0">AVERAGE(B4:D4)</f>
        <v>0.12233333333333334</v>
      </c>
      <c r="F4" s="19">
        <f t="shared" ref="F4:F10" si="1">E4-$E$3</f>
        <v>4.5000000000000012E-2</v>
      </c>
      <c r="G4" s="19">
        <f t="shared" ref="G4:G10" si="2">_xlfn.STDEV.S(B4:D4)</f>
        <v>1.5275252316519479E-3</v>
      </c>
      <c r="H4" s="20">
        <f t="shared" ref="H4:H10" si="3">SQRT(G4)</f>
        <v>3.9083567284115044E-2</v>
      </c>
      <c r="I4" s="17"/>
      <c r="J4" s="17"/>
      <c r="N4" s="3" t="s">
        <v>5</v>
      </c>
      <c r="O4" s="97">
        <v>0.121</v>
      </c>
      <c r="P4" s="97">
        <v>0.124</v>
      </c>
      <c r="Q4" s="97">
        <v>0.122</v>
      </c>
      <c r="R4" s="1">
        <v>0.247</v>
      </c>
      <c r="S4" s="1">
        <v>0.246</v>
      </c>
      <c r="T4" s="1">
        <v>0.245</v>
      </c>
      <c r="U4" s="102">
        <v>0.27800000000000002</v>
      </c>
      <c r="V4" s="102">
        <v>0.28399999999999997</v>
      </c>
      <c r="W4" s="102">
        <v>0.27600000000000002</v>
      </c>
      <c r="X4" s="102">
        <v>0.28199999999999997</v>
      </c>
      <c r="Y4" s="102">
        <v>0.27600000000000002</v>
      </c>
      <c r="Z4" s="102">
        <v>0.27900000000000003</v>
      </c>
    </row>
    <row r="5" spans="1:29" x14ac:dyDescent="0.35">
      <c r="A5" s="18">
        <v>600</v>
      </c>
      <c r="B5" s="82">
        <v>0.16600000000000001</v>
      </c>
      <c r="C5" s="82">
        <v>0.17100000000000001</v>
      </c>
      <c r="D5" s="82">
        <v>0.16500000000000001</v>
      </c>
      <c r="E5" s="19">
        <f t="shared" si="0"/>
        <v>0.16733333333333333</v>
      </c>
      <c r="F5" s="19">
        <f t="shared" si="1"/>
        <v>9.0000000000000011E-2</v>
      </c>
      <c r="G5" s="19">
        <f t="shared" si="2"/>
        <v>3.2145502536643214E-3</v>
      </c>
      <c r="H5" s="20">
        <f t="shared" si="3"/>
        <v>5.6697003921409472E-2</v>
      </c>
      <c r="I5" s="17"/>
      <c r="J5" s="17"/>
      <c r="N5" s="3" t="s">
        <v>6</v>
      </c>
      <c r="O5" s="97">
        <v>0.16600000000000001</v>
      </c>
      <c r="P5" s="97">
        <v>0.17100000000000001</v>
      </c>
      <c r="Q5" s="97">
        <v>0.16500000000000001</v>
      </c>
      <c r="R5" s="1">
        <v>0.25600000000000001</v>
      </c>
      <c r="S5" s="1">
        <v>0.25600000000000001</v>
      </c>
      <c r="T5" s="1">
        <v>0.253</v>
      </c>
      <c r="U5" s="1">
        <v>0.26600000000000001</v>
      </c>
      <c r="V5" s="1">
        <v>0.26100000000000001</v>
      </c>
      <c r="W5" s="1">
        <v>0.25700000000000001</v>
      </c>
      <c r="X5" s="1">
        <v>0.248</v>
      </c>
      <c r="Y5" s="1">
        <v>0.251</v>
      </c>
      <c r="Z5" s="1">
        <v>0.25</v>
      </c>
    </row>
    <row r="6" spans="1:29" x14ac:dyDescent="0.35">
      <c r="A6" s="18">
        <v>1200</v>
      </c>
      <c r="B6" s="82">
        <v>0.28399999999999997</v>
      </c>
      <c r="C6" s="82">
        <v>0.28299999999999997</v>
      </c>
      <c r="D6" s="82">
        <v>0.28199999999999997</v>
      </c>
      <c r="E6" s="19">
        <f t="shared" si="0"/>
        <v>0.28299999999999997</v>
      </c>
      <c r="F6" s="19">
        <f t="shared" si="1"/>
        <v>0.20566666666666666</v>
      </c>
      <c r="G6" s="19">
        <f t="shared" si="2"/>
        <v>1.0000000000000009E-3</v>
      </c>
      <c r="H6" s="20">
        <f t="shared" si="3"/>
        <v>3.1622776601683805E-2</v>
      </c>
      <c r="I6" s="17"/>
      <c r="J6" s="17"/>
      <c r="N6" s="3" t="s">
        <v>7</v>
      </c>
      <c r="O6" s="97">
        <v>0.28399999999999997</v>
      </c>
      <c r="P6" s="97">
        <v>0.28299999999999997</v>
      </c>
      <c r="Q6" s="97">
        <v>0.28199999999999997</v>
      </c>
      <c r="R6" s="1">
        <v>0.246</v>
      </c>
      <c r="S6" s="1">
        <v>0.24399999999999999</v>
      </c>
      <c r="T6" s="1">
        <v>0.24399999999999999</v>
      </c>
      <c r="U6" s="1">
        <v>0.27400000000000002</v>
      </c>
      <c r="V6" s="1">
        <v>0.26700000000000002</v>
      </c>
      <c r="W6" s="1">
        <v>0.26600000000000001</v>
      </c>
      <c r="X6" s="1">
        <v>0.25900000000000001</v>
      </c>
      <c r="Y6" s="1">
        <v>0.27100000000000002</v>
      </c>
      <c r="Z6" s="1">
        <v>0.26300000000000001</v>
      </c>
    </row>
    <row r="7" spans="1:29" x14ac:dyDescent="0.35">
      <c r="A7" s="18">
        <v>2000</v>
      </c>
      <c r="B7" s="82">
        <v>0.46100000000000002</v>
      </c>
      <c r="C7" s="82">
        <v>0.44</v>
      </c>
      <c r="D7" s="82">
        <v>0.44400000000000001</v>
      </c>
      <c r="E7" s="19">
        <f t="shared" si="0"/>
        <v>0.44833333333333331</v>
      </c>
      <c r="F7" s="19">
        <f t="shared" si="1"/>
        <v>0.371</v>
      </c>
      <c r="G7" s="19">
        <f t="shared" si="2"/>
        <v>1.1150485789118498E-2</v>
      </c>
      <c r="H7" s="20">
        <f t="shared" si="3"/>
        <v>0.10559586066280485</v>
      </c>
      <c r="I7" s="17"/>
      <c r="J7" s="17"/>
      <c r="N7" s="3" t="s">
        <v>8</v>
      </c>
      <c r="O7" s="97">
        <v>0.46100000000000002</v>
      </c>
      <c r="P7" s="97">
        <v>0.44</v>
      </c>
      <c r="Q7" s="97">
        <v>0.44400000000000001</v>
      </c>
      <c r="R7" s="1">
        <v>0.27600000000000002</v>
      </c>
      <c r="S7" s="1">
        <v>0.27800000000000002</v>
      </c>
      <c r="T7" s="1">
        <v>0.28000000000000003</v>
      </c>
      <c r="U7" s="1">
        <v>0.28299999999999997</v>
      </c>
      <c r="V7" s="1">
        <v>0.27300000000000002</v>
      </c>
      <c r="W7" s="1">
        <v>0.27700000000000002</v>
      </c>
      <c r="X7" s="1">
        <v>0.26400000000000001</v>
      </c>
      <c r="Y7" s="1">
        <v>0.27200000000000002</v>
      </c>
      <c r="Z7" s="1">
        <v>0.26500000000000001</v>
      </c>
    </row>
    <row r="8" spans="1:29" x14ac:dyDescent="0.35">
      <c r="A8" s="18">
        <v>2500</v>
      </c>
      <c r="B8" s="82">
        <v>0.61299999999999999</v>
      </c>
      <c r="C8" s="82">
        <v>0.58199999999999996</v>
      </c>
      <c r="D8" s="82">
        <v>0.60299999999999998</v>
      </c>
      <c r="E8" s="19">
        <f t="shared" si="0"/>
        <v>0.59933333333333327</v>
      </c>
      <c r="F8" s="19">
        <f t="shared" si="1"/>
        <v>0.52199999999999991</v>
      </c>
      <c r="G8" s="19">
        <f t="shared" si="2"/>
        <v>1.5821925715074438E-2</v>
      </c>
      <c r="H8" s="20">
        <f t="shared" si="3"/>
        <v>0.125785236475011</v>
      </c>
      <c r="I8" s="17"/>
      <c r="J8" s="17"/>
      <c r="N8" s="3" t="s">
        <v>9</v>
      </c>
      <c r="O8" s="97">
        <v>0.61299999999999999</v>
      </c>
      <c r="P8" s="97">
        <v>0.58199999999999996</v>
      </c>
      <c r="Q8" s="97">
        <v>0.60299999999999998</v>
      </c>
      <c r="R8" s="1">
        <v>0.252</v>
      </c>
      <c r="S8" s="1">
        <v>0.25700000000000001</v>
      </c>
      <c r="T8" s="1">
        <v>0.252</v>
      </c>
      <c r="U8" s="102">
        <v>0.27900000000000003</v>
      </c>
      <c r="V8" s="102">
        <v>0.27</v>
      </c>
      <c r="W8" s="102">
        <v>0.26700000000000002</v>
      </c>
      <c r="X8" s="102">
        <v>0.27</v>
      </c>
      <c r="Y8" s="102">
        <v>0.26500000000000001</v>
      </c>
      <c r="Z8" s="102">
        <v>0.27200000000000002</v>
      </c>
    </row>
    <row r="9" spans="1:29" x14ac:dyDescent="0.35">
      <c r="A9" s="18">
        <v>3200</v>
      </c>
      <c r="B9" s="82">
        <v>0.76500000000000001</v>
      </c>
      <c r="C9" s="82">
        <v>0.64300000000000002</v>
      </c>
      <c r="D9" s="82">
        <v>0.74199999999999999</v>
      </c>
      <c r="E9" s="19">
        <f t="shared" si="0"/>
        <v>0.71666666666666667</v>
      </c>
      <c r="F9" s="19">
        <f t="shared" si="1"/>
        <v>0.63933333333333331</v>
      </c>
      <c r="G9" s="19">
        <f t="shared" si="2"/>
        <v>6.4825406541982697E-2</v>
      </c>
      <c r="H9" s="20">
        <f t="shared" si="3"/>
        <v>0.2546083394981058</v>
      </c>
      <c r="I9" s="17"/>
      <c r="J9" s="17"/>
      <c r="N9" s="3" t="s">
        <v>10</v>
      </c>
      <c r="O9" s="97">
        <v>0.76500000000000001</v>
      </c>
      <c r="P9" s="97">
        <v>0.64300000000000002</v>
      </c>
      <c r="Q9" s="97">
        <v>0.74199999999999999</v>
      </c>
      <c r="R9" s="99">
        <v>0.114</v>
      </c>
      <c r="S9" s="99">
        <v>0.107</v>
      </c>
      <c r="T9" s="99">
        <v>0.109</v>
      </c>
      <c r="U9" s="1"/>
      <c r="V9" s="1"/>
      <c r="W9" s="1"/>
      <c r="X9" s="1"/>
      <c r="Y9" s="1"/>
      <c r="Z9" s="1"/>
    </row>
    <row r="10" spans="1:29" ht="15" thickBot="1" x14ac:dyDescent="0.4">
      <c r="A10" s="21">
        <v>4000</v>
      </c>
      <c r="B10" s="82">
        <v>0.92600000000000005</v>
      </c>
      <c r="C10" s="82">
        <v>0.95899999999999996</v>
      </c>
      <c r="D10" s="82">
        <v>0.92200000000000004</v>
      </c>
      <c r="E10" s="23">
        <f>AVERAGE(B10:D10)</f>
        <v>0.93566666666666665</v>
      </c>
      <c r="F10" s="23">
        <f t="shared" si="1"/>
        <v>0.85833333333333328</v>
      </c>
      <c r="G10" s="23">
        <f t="shared" si="2"/>
        <v>2.0305992547357331E-2</v>
      </c>
      <c r="H10" s="24">
        <f t="shared" si="3"/>
        <v>0.14249909665453087</v>
      </c>
      <c r="I10" s="17"/>
      <c r="J10" s="17"/>
      <c r="N10" s="3" t="s">
        <v>11</v>
      </c>
      <c r="O10" s="97">
        <v>0.92600000000000005</v>
      </c>
      <c r="P10" s="97">
        <v>0.95899999999999996</v>
      </c>
      <c r="Q10" s="97">
        <v>0.92200000000000004</v>
      </c>
      <c r="R10" s="1"/>
      <c r="S10" s="1"/>
      <c r="T10" s="1"/>
      <c r="U10" s="1"/>
      <c r="V10" s="1"/>
      <c r="W10" s="1"/>
      <c r="X10" s="1"/>
      <c r="Y10" s="1"/>
      <c r="Z10" s="1"/>
    </row>
    <row r="12" spans="1:29" x14ac:dyDescent="0.35">
      <c r="S12" s="25"/>
    </row>
    <row r="13" spans="1:29" ht="15" thickBot="1" x14ac:dyDescent="0.4">
      <c r="X13" s="107"/>
      <c r="Y13" s="107"/>
      <c r="Z13" s="107"/>
      <c r="AA13" s="107"/>
      <c r="AB13" s="107"/>
      <c r="AC13" s="107"/>
    </row>
    <row r="14" spans="1:29" ht="15" thickBot="1" x14ac:dyDescent="0.4">
      <c r="A14" s="26" t="s">
        <v>22</v>
      </c>
      <c r="B14" s="27"/>
      <c r="C14" s="117" t="s">
        <v>23</v>
      </c>
      <c r="D14" s="117"/>
      <c r="E14" s="117"/>
      <c r="F14" s="117" t="s">
        <v>24</v>
      </c>
      <c r="G14" s="117"/>
      <c r="H14" s="117"/>
      <c r="I14" s="118" t="s">
        <v>25</v>
      </c>
      <c r="J14" s="119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spans="1:29" ht="43.5" x14ac:dyDescent="0.35">
      <c r="A15" s="52" t="s">
        <v>26</v>
      </c>
      <c r="B15" s="53" t="s">
        <v>54</v>
      </c>
      <c r="C15" s="9" t="s">
        <v>14</v>
      </c>
      <c r="D15" s="9" t="s">
        <v>15</v>
      </c>
      <c r="E15" s="9" t="s">
        <v>28</v>
      </c>
      <c r="F15" s="9" t="s">
        <v>14</v>
      </c>
      <c r="G15" s="9" t="s">
        <v>15</v>
      </c>
      <c r="H15" s="9" t="s">
        <v>28</v>
      </c>
      <c r="I15" s="10" t="s">
        <v>29</v>
      </c>
      <c r="J15" s="84" t="s">
        <v>30</v>
      </c>
      <c r="K15" s="33" t="s">
        <v>55</v>
      </c>
      <c r="L15" s="34"/>
      <c r="P15" s="12"/>
      <c r="S15" s="25"/>
    </row>
    <row r="16" spans="1:29" x14ac:dyDescent="0.35">
      <c r="A16" s="18" t="s">
        <v>32</v>
      </c>
      <c r="B16" s="1">
        <v>4</v>
      </c>
      <c r="C16" s="94">
        <v>0.27800000000000002</v>
      </c>
      <c r="D16" s="94">
        <v>0.28399999999999997</v>
      </c>
      <c r="E16" s="94">
        <v>0.27600000000000002</v>
      </c>
      <c r="F16" s="95">
        <v>0.114</v>
      </c>
      <c r="G16" s="95">
        <v>0.107</v>
      </c>
      <c r="H16" s="95">
        <v>0.109</v>
      </c>
      <c r="I16" s="43">
        <f>AVERAGE(C16:E16)</f>
        <v>0.27933333333333338</v>
      </c>
      <c r="J16" s="20">
        <f>AVERAGE(C16:E16)-AVERAGE(F16:H16)</f>
        <v>0.16933333333333339</v>
      </c>
      <c r="K16" s="17">
        <f>AVERAGE(F16:H16)</f>
        <v>0.11</v>
      </c>
      <c r="S16" s="25"/>
    </row>
    <row r="17" spans="1:19" x14ac:dyDescent="0.35">
      <c r="A17" s="18" t="s">
        <v>33</v>
      </c>
      <c r="B17" s="1">
        <v>4</v>
      </c>
      <c r="C17" s="94">
        <v>0.28199999999999997</v>
      </c>
      <c r="D17" s="94">
        <v>0.27600000000000002</v>
      </c>
      <c r="E17" s="94">
        <v>0.27900000000000003</v>
      </c>
      <c r="F17" s="95">
        <v>0.114</v>
      </c>
      <c r="G17" s="95">
        <v>0.107</v>
      </c>
      <c r="H17" s="95">
        <v>0.109</v>
      </c>
      <c r="I17" s="43">
        <f>AVERAGE(C17:E17)</f>
        <v>0.27900000000000003</v>
      </c>
      <c r="J17" s="20">
        <f>AVERAGE(C17:E17)-AVERAGE(F17:H17)</f>
        <v>0.16900000000000004</v>
      </c>
      <c r="K17" s="17">
        <f t="shared" ref="K17" si="4">AVERAGE(F17:H17)</f>
        <v>0.11</v>
      </c>
      <c r="S17" s="25"/>
    </row>
    <row r="18" spans="1:19" x14ac:dyDescent="0.35">
      <c r="A18" s="18" t="s">
        <v>35</v>
      </c>
      <c r="B18" s="1">
        <v>4</v>
      </c>
      <c r="C18" s="94">
        <v>0.27900000000000003</v>
      </c>
      <c r="D18" s="94">
        <v>0.27</v>
      </c>
      <c r="E18" s="94">
        <v>0.26700000000000002</v>
      </c>
      <c r="F18" s="95">
        <v>0.114</v>
      </c>
      <c r="G18" s="95">
        <v>0.107</v>
      </c>
      <c r="H18" s="95">
        <v>0.109</v>
      </c>
      <c r="I18" s="43">
        <f>AVERAGE(C18:E18)</f>
        <v>0.27200000000000002</v>
      </c>
      <c r="J18" s="20">
        <f>AVERAGE(C18:E18)-AVERAGE(F18:H18)</f>
        <v>0.16200000000000003</v>
      </c>
      <c r="K18" s="17">
        <f t="shared" ref="K18:K19" si="5">AVERAGE(F18:H18)</f>
        <v>0.11</v>
      </c>
      <c r="S18" s="25"/>
    </row>
    <row r="19" spans="1:19" x14ac:dyDescent="0.35">
      <c r="A19" s="18" t="s">
        <v>36</v>
      </c>
      <c r="B19" s="1">
        <v>4</v>
      </c>
      <c r="C19" s="94">
        <v>0.27</v>
      </c>
      <c r="D19" s="94">
        <v>0.26500000000000001</v>
      </c>
      <c r="E19" s="94">
        <v>0.27200000000000002</v>
      </c>
      <c r="F19" s="95">
        <v>0.114</v>
      </c>
      <c r="G19" s="95">
        <v>0.107</v>
      </c>
      <c r="H19" s="95">
        <v>0.109</v>
      </c>
      <c r="I19" s="43">
        <f>AVERAGE(C19:E19)</f>
        <v>0.26900000000000002</v>
      </c>
      <c r="J19" s="20">
        <f>AVERAGE(C19:E19)-AVERAGE(F19:H19)</f>
        <v>0.15900000000000003</v>
      </c>
      <c r="K19" s="17">
        <f t="shared" si="5"/>
        <v>0.11</v>
      </c>
      <c r="S19" s="25"/>
    </row>
    <row r="20" spans="1:19" x14ac:dyDescent="0.35">
      <c r="S20" s="25"/>
    </row>
    <row r="21" spans="1:19" ht="15" thickBot="1" x14ac:dyDescent="0.4">
      <c r="B21" s="107" t="s">
        <v>39</v>
      </c>
      <c r="C21" s="107"/>
      <c r="D21" s="107"/>
      <c r="E21" s="107"/>
      <c r="F21" s="107"/>
      <c r="H21" s="51"/>
      <c r="I21" s="51"/>
      <c r="J21" s="51"/>
      <c r="N21" s="25"/>
    </row>
    <row r="22" spans="1:19" ht="87.5" thickBot="1" x14ac:dyDescent="0.4">
      <c r="A22" s="52" t="s">
        <v>26</v>
      </c>
      <c r="B22" s="10" t="s">
        <v>40</v>
      </c>
      <c r="C22" s="53" t="s">
        <v>41</v>
      </c>
      <c r="D22" s="9" t="s">
        <v>42</v>
      </c>
      <c r="E22" s="9" t="s">
        <v>43</v>
      </c>
      <c r="F22" s="54" t="s">
        <v>44</v>
      </c>
      <c r="G22" s="55" t="s">
        <v>45</v>
      </c>
      <c r="H22" s="56" t="s">
        <v>46</v>
      </c>
      <c r="I22" s="57" t="s">
        <v>47</v>
      </c>
      <c r="J22" s="54" t="s">
        <v>48</v>
      </c>
      <c r="K22" s="58" t="s">
        <v>49</v>
      </c>
      <c r="L22" s="58" t="s">
        <v>50</v>
      </c>
    </row>
    <row r="23" spans="1:19" x14ac:dyDescent="0.35">
      <c r="A23" s="18" t="s">
        <v>32</v>
      </c>
      <c r="B23" s="63">
        <f>(J16-$N$25)/$N$24</f>
        <v>966.52221207485297</v>
      </c>
      <c r="C23" s="1">
        <v>60</v>
      </c>
      <c r="D23" s="64">
        <f>(B23*B16)/2</f>
        <v>1933.0444241497059</v>
      </c>
      <c r="E23" s="65">
        <f>D23/1000</f>
        <v>1.933044424149706</v>
      </c>
      <c r="F23" s="65">
        <f>(E23/1)/(C23/30)</f>
        <v>0.966522212074853</v>
      </c>
      <c r="G23" s="1">
        <v>0.6</v>
      </c>
      <c r="H23" s="1">
        <v>1</v>
      </c>
      <c r="I23" s="65">
        <f>F23/1</f>
        <v>0.966522212074853</v>
      </c>
      <c r="J23" s="66">
        <f>I23/(G23*H23)</f>
        <v>1.6108703534580884</v>
      </c>
      <c r="K23" s="114">
        <f>AVERAGE(J23:J24)</f>
        <v>1.6096064565708748</v>
      </c>
      <c r="L23" s="114">
        <f>AVERAGE(I23:I24)</f>
        <v>0.96576387394252472</v>
      </c>
      <c r="N23" s="25" t="s">
        <v>51</v>
      </c>
    </row>
    <row r="24" spans="1:19" ht="15" thickBot="1" x14ac:dyDescent="0.4">
      <c r="A24" s="18" t="s">
        <v>33</v>
      </c>
      <c r="B24" s="63">
        <f>(J17-$N$25)/$N$24</f>
        <v>965.00553581019653</v>
      </c>
      <c r="C24" s="1">
        <v>60</v>
      </c>
      <c r="D24" s="64">
        <f>(B24*B17)/2</f>
        <v>1930.0110716203931</v>
      </c>
      <c r="E24" s="65">
        <f t="shared" ref="E24:E26" si="6">D24/1000</f>
        <v>1.9300110716203931</v>
      </c>
      <c r="F24" s="65">
        <f t="shared" ref="F24:F26" si="7">(E24/1)/(C24/30)</f>
        <v>0.96500553581019655</v>
      </c>
      <c r="G24" s="1">
        <v>0.6</v>
      </c>
      <c r="H24" s="1">
        <v>1</v>
      </c>
      <c r="I24" s="65">
        <f t="shared" ref="I24" si="8">F24/1</f>
        <v>0.96500553581019655</v>
      </c>
      <c r="J24" s="66">
        <f t="shared" ref="J24:J26" si="9">I24/(G24*H24)</f>
        <v>1.6083425596836609</v>
      </c>
      <c r="K24" s="115"/>
      <c r="L24" s="115"/>
      <c r="M24" t="s">
        <v>52</v>
      </c>
      <c r="N24">
        <f>SLOPE(F4:F10,A4:A10)</f>
        <v>2.1977882894400405E-4</v>
      </c>
    </row>
    <row r="25" spans="1:19" x14ac:dyDescent="0.35">
      <c r="A25" s="18" t="s">
        <v>35</v>
      </c>
      <c r="B25" s="63">
        <f>(J18-$N$25)/$N$24</f>
        <v>933.1553342524137</v>
      </c>
      <c r="C25" s="73">
        <v>60</v>
      </c>
      <c r="D25" s="64">
        <f>(B25*B18)/2</f>
        <v>1866.3106685048274</v>
      </c>
      <c r="E25" s="65">
        <f>D25/1000</f>
        <v>1.8663106685048274</v>
      </c>
      <c r="F25" s="65">
        <f>(E25/1)/(C25/30)</f>
        <v>0.9331553342524137</v>
      </c>
      <c r="G25" s="1">
        <v>0.6</v>
      </c>
      <c r="H25" s="74">
        <v>1</v>
      </c>
      <c r="I25" s="65">
        <f>F25/1</f>
        <v>0.9331553342524137</v>
      </c>
      <c r="J25" s="66">
        <f t="shared" si="9"/>
        <v>1.5552588904206897</v>
      </c>
      <c r="K25" s="114">
        <f>AVERAGE(J25:J26)</f>
        <v>1.5438838184357673</v>
      </c>
      <c r="L25" s="114">
        <f>AVERAGE(I25:I26)</f>
        <v>0.92633029106146025</v>
      </c>
      <c r="M25" t="s">
        <v>53</v>
      </c>
      <c r="N25">
        <f>INTERCEPT(F4:F10,A4:A10)</f>
        <v>-4.3087786584846133E-2</v>
      </c>
    </row>
    <row r="26" spans="1:19" ht="15" thickBot="1" x14ac:dyDescent="0.4">
      <c r="A26" s="18" t="s">
        <v>36</v>
      </c>
      <c r="B26" s="63">
        <f>(J19-$N$25)/$N$24</f>
        <v>919.50524787050676</v>
      </c>
      <c r="C26" s="73">
        <v>60</v>
      </c>
      <c r="D26" s="64">
        <f>(B26*B19)/2</f>
        <v>1839.0104957410135</v>
      </c>
      <c r="E26" s="65">
        <f t="shared" si="6"/>
        <v>1.8390104957410136</v>
      </c>
      <c r="F26" s="65">
        <f t="shared" si="7"/>
        <v>0.9195052478705068</v>
      </c>
      <c r="G26" s="1">
        <v>0.6</v>
      </c>
      <c r="H26" s="74">
        <v>1</v>
      </c>
      <c r="I26" s="65">
        <f>F26/1</f>
        <v>0.9195052478705068</v>
      </c>
      <c r="J26" s="66">
        <f t="shared" si="9"/>
        <v>1.5325087464508447</v>
      </c>
      <c r="K26" s="116"/>
      <c r="L26" s="116"/>
    </row>
    <row r="29" spans="1:19" x14ac:dyDescent="0.35">
      <c r="A29" s="77"/>
    </row>
    <row r="30" spans="1:19" x14ac:dyDescent="0.35">
      <c r="A30" s="86"/>
    </row>
    <row r="31" spans="1:19" x14ac:dyDescent="0.35">
      <c r="A31" s="86"/>
    </row>
    <row r="32" spans="1:19" x14ac:dyDescent="0.35">
      <c r="A32" s="86"/>
    </row>
  </sheetData>
  <mergeCells count="13">
    <mergeCell ref="P1:R1"/>
    <mergeCell ref="S1:U1"/>
    <mergeCell ref="D1:I1"/>
    <mergeCell ref="N1:O1"/>
    <mergeCell ref="X13:AC13"/>
    <mergeCell ref="K25:K26"/>
    <mergeCell ref="L25:L26"/>
    <mergeCell ref="C14:E14"/>
    <mergeCell ref="F14:H14"/>
    <mergeCell ref="I14:J14"/>
    <mergeCell ref="B21:F21"/>
    <mergeCell ref="K23:K24"/>
    <mergeCell ref="L23:L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0</vt:lpstr>
      <vt:lpstr>Week 7 -20</vt:lpstr>
      <vt:lpstr>Week 7 -70</vt:lpstr>
      <vt:lpstr>Week 12 -70</vt:lpstr>
      <vt:lpstr>Week 16 -70</vt:lpstr>
    </vt:vector>
  </TitlesOfParts>
  <Manager/>
  <Company>University of Helsinki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Pedor, Jenni K</dc:creator>
  <cp:keywords/>
  <dc:description/>
  <cp:lastModifiedBy>Pedor, Jenni K</cp:lastModifiedBy>
  <cp:revision/>
  <dcterms:created xsi:type="dcterms:W3CDTF">2025-12-07T13:07:17Z</dcterms:created>
  <dcterms:modified xsi:type="dcterms:W3CDTF">2026-02-25T13:18:01Z</dcterms:modified>
  <cp:category/>
  <cp:contentStatus/>
</cp:coreProperties>
</file>