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mt5550\Desktop\AIPs\Chakrapani_AIP\"/>
    </mc:Choice>
  </mc:AlternateContent>
  <bookViews>
    <workbookView xWindow="0" yWindow="0" windowWidth="16720" windowHeight="6360"/>
  </bookViews>
  <sheets>
    <sheet name="Figure 2E" sheetId="1" r:id="rId1"/>
    <sheet name="Figure 6C" sheetId="2" r:id="rId2"/>
    <sheet name="Supp Figure 1D" sheetId="3" r:id="rId3"/>
  </sheets>
  <calcPr calcId="162913" fullCalcOnLoad="1"/>
</workbook>
</file>

<file path=xl/calcChain.xml><?xml version="1.0" encoding="utf-8"?>
<calcChain xmlns="http://schemas.openxmlformats.org/spreadsheetml/2006/main">
  <c r="N13" i="3" l="1"/>
  <c r="N14" i="3" s="1"/>
  <c r="I13" i="3"/>
  <c r="I14" i="3" s="1"/>
  <c r="D13" i="3"/>
  <c r="N12" i="3"/>
  <c r="D12" i="3"/>
  <c r="D11" i="3"/>
  <c r="N10" i="3"/>
  <c r="I10" i="3"/>
  <c r="D10" i="3"/>
  <c r="N9" i="3"/>
  <c r="I9" i="3"/>
  <c r="D9" i="3"/>
  <c r="N8" i="3"/>
  <c r="I8" i="3"/>
  <c r="D8" i="3"/>
  <c r="N7" i="3"/>
  <c r="I7" i="3"/>
  <c r="D7" i="3"/>
  <c r="N6" i="3"/>
  <c r="I6" i="3"/>
  <c r="D6" i="3"/>
  <c r="N5" i="3"/>
  <c r="I5" i="3"/>
  <c r="D5" i="3"/>
  <c r="N4" i="3"/>
  <c r="I4" i="3"/>
  <c r="I12" i="3" s="1"/>
  <c r="D4" i="3"/>
  <c r="D16" i="3" s="1"/>
  <c r="D17" i="3" s="1"/>
  <c r="N18" i="2"/>
  <c r="N19" i="2" s="1"/>
  <c r="I16" i="2"/>
  <c r="AH15" i="2"/>
  <c r="AH16" i="2" s="1"/>
  <c r="S15" i="2"/>
  <c r="S16" i="2" s="1"/>
  <c r="N15" i="2"/>
  <c r="I15" i="2"/>
  <c r="AC14" i="2"/>
  <c r="AC15" i="2" s="1"/>
  <c r="N14" i="2"/>
  <c r="I14" i="2"/>
  <c r="N13" i="2"/>
  <c r="I13" i="2"/>
  <c r="D13" i="2"/>
  <c r="AH12" i="2"/>
  <c r="S12" i="2"/>
  <c r="N12" i="2"/>
  <c r="I12" i="2"/>
  <c r="D12" i="2"/>
  <c r="AH11" i="2"/>
  <c r="AC11" i="2"/>
  <c r="S11" i="2"/>
  <c r="N11" i="2"/>
  <c r="I11" i="2"/>
  <c r="D11" i="2"/>
  <c r="AH10" i="2"/>
  <c r="AC10" i="2"/>
  <c r="S10" i="2"/>
  <c r="N10" i="2"/>
  <c r="I10" i="2"/>
  <c r="D10" i="2"/>
  <c r="AH9" i="2"/>
  <c r="AC9" i="2"/>
  <c r="X9" i="2"/>
  <c r="S9" i="2"/>
  <c r="N9" i="2"/>
  <c r="I9" i="2"/>
  <c r="D9" i="2"/>
  <c r="AH8" i="2"/>
  <c r="AC8" i="2"/>
  <c r="X8" i="2"/>
  <c r="S8" i="2"/>
  <c r="N8" i="2"/>
  <c r="I8" i="2"/>
  <c r="D8" i="2"/>
  <c r="AH7" i="2"/>
  <c r="AC7" i="2"/>
  <c r="X7" i="2"/>
  <c r="S7" i="2"/>
  <c r="N7" i="2"/>
  <c r="I7" i="2"/>
  <c r="D7" i="2"/>
  <c r="AH6" i="2"/>
  <c r="AC6" i="2"/>
  <c r="X6" i="2"/>
  <c r="S6" i="2"/>
  <c r="N6" i="2"/>
  <c r="I6" i="2"/>
  <c r="D6" i="2"/>
  <c r="AH5" i="2"/>
  <c r="AC5" i="2"/>
  <c r="X5" i="2"/>
  <c r="S5" i="2"/>
  <c r="N5" i="2"/>
  <c r="I5" i="2"/>
  <c r="D5" i="2"/>
  <c r="AH4" i="2"/>
  <c r="AH14" i="2" s="1"/>
  <c r="AC4" i="2"/>
  <c r="AC13" i="2" s="1"/>
  <c r="X4" i="2"/>
  <c r="X12" i="2" s="1"/>
  <c r="X13" i="2" s="1"/>
  <c r="S4" i="2"/>
  <c r="S14" i="2" s="1"/>
  <c r="N4" i="2"/>
  <c r="N17" i="2" s="1"/>
  <c r="I4" i="2"/>
  <c r="I18" i="2" s="1"/>
  <c r="D4" i="2"/>
  <c r="D15" i="2" s="1"/>
  <c r="I19" i="1"/>
  <c r="I20" i="1" s="1"/>
  <c r="I16" i="1"/>
  <c r="D16" i="1"/>
  <c r="D17" i="1" s="1"/>
  <c r="I15" i="1"/>
  <c r="I14" i="1"/>
  <c r="I13" i="1"/>
  <c r="D13" i="1"/>
  <c r="I12" i="1"/>
  <c r="D12" i="1"/>
  <c r="I11" i="1"/>
  <c r="D11" i="1"/>
  <c r="I10" i="1"/>
  <c r="D10" i="1"/>
  <c r="I9" i="1"/>
  <c r="D9" i="1"/>
  <c r="I8" i="1"/>
  <c r="D8" i="1"/>
  <c r="I7" i="1"/>
  <c r="D7" i="1"/>
  <c r="D15" i="1" s="1"/>
  <c r="I6" i="1"/>
  <c r="I18" i="1" s="1"/>
  <c r="D6" i="1"/>
  <c r="I5" i="1"/>
  <c r="D5" i="1"/>
  <c r="I4" i="1"/>
  <c r="D4" i="1"/>
  <c r="I19" i="2" l="1"/>
  <c r="I20" i="2" s="1"/>
  <c r="D16" i="2"/>
  <c r="D17" i="2" s="1"/>
  <c r="D15" i="3"/>
  <c r="X11" i="2"/>
</calcChain>
</file>

<file path=xl/sharedStrings.xml><?xml version="1.0" encoding="utf-8"?>
<sst xmlns="http://schemas.openxmlformats.org/spreadsheetml/2006/main" count="108" uniqueCount="26">
  <si>
    <t>WT - 0.1 mM Gly</t>
  </si>
  <si>
    <t>N = 10</t>
  </si>
  <si>
    <t>S320A - 0.1mM Gly</t>
  </si>
  <si>
    <t>N = 13</t>
  </si>
  <si>
    <t>Oocyte</t>
  </si>
  <si>
    <t>Gly Peak (nA)</t>
  </si>
  <si>
    <t>THC Peak (nA)</t>
  </si>
  <si>
    <t>% Potentiation</t>
  </si>
  <si>
    <t>Gly Peak</t>
  </si>
  <si>
    <t>THC Peak</t>
  </si>
  <si>
    <t>Mean</t>
  </si>
  <si>
    <t>SD</t>
  </si>
  <si>
    <t>SE</t>
  </si>
  <si>
    <t>F266A - 0.1mM Gly</t>
  </si>
  <si>
    <t>N = 12</t>
  </si>
  <si>
    <t>W263F - 0.1mM Gly</t>
  </si>
  <si>
    <t>N = 9</t>
  </si>
  <si>
    <t>W267F - 0.1mM Gly</t>
  </si>
  <si>
    <t>N = 6</t>
  </si>
  <si>
    <t>F418A - 0.1mM Gly</t>
  </si>
  <si>
    <t>N = 8</t>
  </si>
  <si>
    <t>P274A – 0.1mM Gly</t>
  </si>
  <si>
    <t>WT - 0.1 mM Gly with 3.2uM THC</t>
  </si>
  <si>
    <r>
      <rPr>
        <sz val="10"/>
        <color theme="1"/>
        <rFont val="Liberation Sans"/>
      </rPr>
      <t xml:space="preserve">WT - 0.1 mM Gly with </t>
    </r>
    <r>
      <rPr>
        <sz val="10"/>
        <color rgb="FF000000"/>
        <rFont val="Calibri"/>
        <family val="2"/>
      </rPr>
      <t>32uM THC</t>
    </r>
  </si>
  <si>
    <t>N = 7</t>
  </si>
  <si>
    <t>WT - 1 mM Gly with 3.2uM THC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</si>
</sst>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Liberation Sans"/>
    </font>
    <font>
      <sz val="11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rgb="FF000000"/>
      <name val="Liberation Sans"/>
    </font>
    <font>
      <b/>
      <sz val="11"/>
      <color theme="1"/>
      <name val="Liberation Sans"/>
    </font>
    <font>
      <sz val="10"/>
      <color theme="1"/>
      <name val="Liberation Sans"/>
    </font>
    <font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B7B3CA"/>
        <bgColor rgb="FFB7B3CA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9">
    <xf numFmtId="0" fontId="0" fillId="0" borderId="0"/>
    <xf numFmtId="0" fontId="9" fillId="0" borderId="0"/>
    <xf numFmtId="0" fontId="10" fillId="0" borderId="0"/>
    <xf numFmtId="0" fontId="7" fillId="7" borderId="0"/>
    <xf numFmtId="0" fontId="4" fillId="5" borderId="0"/>
    <xf numFmtId="0" fontId="12" fillId="8" borderId="0"/>
    <xf numFmtId="0" fontId="13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5" fillId="6" borderId="0"/>
    <xf numFmtId="0" fontId="6" fillId="0" borderId="0"/>
    <xf numFmtId="0" fontId="8" fillId="0" borderId="0"/>
    <xf numFmtId="0" fontId="11" fillId="0" borderId="0"/>
    <xf numFmtId="0" fontId="14" fillId="0" borderId="0"/>
    <xf numFmtId="0" fontId="1" fillId="0" borderId="0"/>
    <xf numFmtId="0" fontId="1" fillId="0" borderId="0"/>
    <xf numFmtId="0" fontId="4" fillId="0" borderId="0"/>
  </cellStyleXfs>
  <cellXfs count="7">
    <xf numFmtId="0" fontId="0" fillId="0" borderId="0" xfId="0"/>
    <xf numFmtId="0" fontId="15" fillId="0" borderId="0" xfId="0" applyFont="1"/>
    <xf numFmtId="0" fontId="0" fillId="9" borderId="0" xfId="0" applyFill="1"/>
    <xf numFmtId="0" fontId="0" fillId="0" borderId="0" xfId="0" applyAlignment="1">
      <alignment horizontal="left"/>
    </xf>
    <xf numFmtId="2" fontId="0" fillId="0" borderId="0" xfId="0" applyNumberFormat="1"/>
    <xf numFmtId="0" fontId="15" fillId="9" borderId="0" xfId="0" applyFont="1" applyFill="1"/>
    <xf numFmtId="0" fontId="0" fillId="0" borderId="0" xfId="0" applyFont="1" applyAlignment="1">
      <alignment horizontal="left"/>
    </xf>
  </cellXfs>
  <cellStyles count="19">
    <cellStyle name="Accent" xfId="7"/>
    <cellStyle name="Accent 1" xfId="8"/>
    <cellStyle name="Accent 2" xfId="9"/>
    <cellStyle name="Accent 3" xfId="10"/>
    <cellStyle name="Bad" xfId="4" builtinId="27" customBuiltin="1"/>
    <cellStyle name="Error" xfId="11"/>
    <cellStyle name="Footnote" xfId="12"/>
    <cellStyle name="Good" xfId="3" builtinId="26" customBuiltin="1"/>
    <cellStyle name="Heading" xfId="13"/>
    <cellStyle name="Heading 1" xfId="1" builtinId="16" customBuiltin="1"/>
    <cellStyle name="Heading 2" xfId="2" builtinId="17" customBuiltin="1"/>
    <cellStyle name="Hyperlink" xfId="14"/>
    <cellStyle name="Neutral" xfId="5" builtinId="28" customBuiltin="1"/>
    <cellStyle name="Normal" xfId="0" builtinId="0" customBuiltin="1"/>
    <cellStyle name="Note" xfId="6" builtinId="10" customBuiltin="1"/>
    <cellStyle name="Result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/>
  </sheetViews>
  <sheetFormatPr defaultRowHeight="12.75"/>
  <cols>
    <col min="1" max="1" width="14.33203125" customWidth="1"/>
    <col min="2" max="3" width="10.6640625" customWidth="1"/>
    <col min="4" max="4" width="18.08203125" customWidth="1"/>
    <col min="5" max="5" width="10.6640625" style="2" customWidth="1"/>
    <col min="6" max="6" width="16.08203125" customWidth="1"/>
    <col min="7" max="8" width="10.6640625" customWidth="1"/>
    <col min="9" max="9" width="15.5" customWidth="1"/>
  </cols>
  <sheetData>
    <row r="1" spans="1:9" ht="14">
      <c r="A1" s="1" t="s">
        <v>0</v>
      </c>
      <c r="B1" s="1" t="s">
        <v>1</v>
      </c>
      <c r="F1" s="1" t="s">
        <v>2</v>
      </c>
      <c r="G1" s="1" t="s">
        <v>3</v>
      </c>
    </row>
    <row r="2" spans="1:9" ht="14">
      <c r="E2"/>
    </row>
    <row r="3" spans="1:9" ht="14">
      <c r="A3" t="s">
        <v>4</v>
      </c>
      <c r="B3" t="s">
        <v>5</v>
      </c>
      <c r="C3" t="s">
        <v>6</v>
      </c>
      <c r="D3" t="s">
        <v>7</v>
      </c>
      <c r="F3" t="s">
        <v>4</v>
      </c>
      <c r="G3" t="s">
        <v>8</v>
      </c>
      <c r="H3" t="s">
        <v>9</v>
      </c>
      <c r="I3" t="s">
        <v>7</v>
      </c>
    </row>
    <row r="4" spans="1:9" ht="14">
      <c r="A4" s="3">
        <v>1</v>
      </c>
      <c r="B4">
        <v>1089</v>
      </c>
      <c r="C4">
        <v>4758</v>
      </c>
      <c r="D4" s="4">
        <f t="shared" ref="D4:D13" si="0">(C4/B4)*100</f>
        <v>436.91460055096422</v>
      </c>
      <c r="F4" s="3">
        <v>1</v>
      </c>
      <c r="G4">
        <v>2573</v>
      </c>
      <c r="H4">
        <v>2957</v>
      </c>
      <c r="I4" s="4">
        <f t="shared" ref="I4:I16" si="1">(H4/G4)*100</f>
        <v>114.92421298095607</v>
      </c>
    </row>
    <row r="5" spans="1:9" ht="14">
      <c r="A5" s="3">
        <v>2</v>
      </c>
      <c r="B5">
        <v>1645</v>
      </c>
      <c r="C5">
        <v>9302</v>
      </c>
      <c r="D5" s="4">
        <f t="shared" si="0"/>
        <v>565.47112462006078</v>
      </c>
      <c r="F5" s="3">
        <v>2</v>
      </c>
      <c r="G5">
        <v>931</v>
      </c>
      <c r="H5">
        <v>2026</v>
      </c>
      <c r="I5" s="4">
        <f t="shared" si="1"/>
        <v>217.61546723952739</v>
      </c>
    </row>
    <row r="6" spans="1:9" ht="14">
      <c r="A6" s="3">
        <v>3</v>
      </c>
      <c r="B6">
        <v>1477</v>
      </c>
      <c r="C6">
        <v>6473</v>
      </c>
      <c r="D6" s="4">
        <f t="shared" si="0"/>
        <v>438.25321597833442</v>
      </c>
      <c r="F6" s="3">
        <v>3</v>
      </c>
      <c r="G6">
        <v>2063</v>
      </c>
      <c r="H6">
        <v>3229</v>
      </c>
      <c r="I6" s="4">
        <f t="shared" si="1"/>
        <v>156.51963160445951</v>
      </c>
    </row>
    <row r="7" spans="1:9" ht="14">
      <c r="A7" s="3">
        <v>4</v>
      </c>
      <c r="B7">
        <v>894</v>
      </c>
      <c r="C7">
        <v>7047</v>
      </c>
      <c r="D7" s="4">
        <f t="shared" si="0"/>
        <v>788.25503355704689</v>
      </c>
      <c r="F7" s="3">
        <v>4</v>
      </c>
      <c r="G7">
        <v>308</v>
      </c>
      <c r="H7">
        <v>1709</v>
      </c>
      <c r="I7" s="4">
        <f t="shared" si="1"/>
        <v>554.87012987012986</v>
      </c>
    </row>
    <row r="8" spans="1:9" ht="14">
      <c r="A8" s="3">
        <v>5</v>
      </c>
      <c r="B8">
        <v>1703</v>
      </c>
      <c r="C8">
        <v>10367</v>
      </c>
      <c r="D8" s="4">
        <f t="shared" si="0"/>
        <v>608.74926600117442</v>
      </c>
      <c r="F8" s="3">
        <v>5</v>
      </c>
      <c r="G8">
        <v>290</v>
      </c>
      <c r="H8">
        <v>2139</v>
      </c>
      <c r="I8" s="4">
        <f t="shared" si="1"/>
        <v>737.58620689655174</v>
      </c>
    </row>
    <row r="9" spans="1:9" ht="14">
      <c r="A9" s="3">
        <v>6</v>
      </c>
      <c r="B9">
        <v>1862</v>
      </c>
      <c r="C9">
        <v>3336</v>
      </c>
      <c r="D9" s="4">
        <f t="shared" si="0"/>
        <v>179.16219119226636</v>
      </c>
      <c r="F9" s="3">
        <v>6</v>
      </c>
      <c r="G9">
        <v>1511</v>
      </c>
      <c r="H9">
        <v>3207</v>
      </c>
      <c r="I9" s="4">
        <f t="shared" si="1"/>
        <v>212.24354731965587</v>
      </c>
    </row>
    <row r="10" spans="1:9" ht="14">
      <c r="A10" s="3">
        <v>7</v>
      </c>
      <c r="B10">
        <v>1166</v>
      </c>
      <c r="C10">
        <v>4541</v>
      </c>
      <c r="D10" s="4">
        <f t="shared" si="0"/>
        <v>389.45111492281302</v>
      </c>
      <c r="F10" s="3">
        <v>7</v>
      </c>
      <c r="G10">
        <v>2353</v>
      </c>
      <c r="H10">
        <v>4327</v>
      </c>
      <c r="I10" s="4">
        <f t="shared" si="1"/>
        <v>183.89290267743306</v>
      </c>
    </row>
    <row r="11" spans="1:9" ht="14">
      <c r="A11" s="3">
        <v>8</v>
      </c>
      <c r="B11">
        <v>348</v>
      </c>
      <c r="C11">
        <v>1215</v>
      </c>
      <c r="D11" s="4">
        <f t="shared" si="0"/>
        <v>349.13793103448273</v>
      </c>
      <c r="F11" s="3">
        <v>8</v>
      </c>
      <c r="G11">
        <v>2600</v>
      </c>
      <c r="H11">
        <v>5026</v>
      </c>
      <c r="I11" s="4">
        <f t="shared" si="1"/>
        <v>193.30769230769232</v>
      </c>
    </row>
    <row r="12" spans="1:9" ht="14">
      <c r="A12" s="3">
        <v>9</v>
      </c>
      <c r="B12">
        <v>601</v>
      </c>
      <c r="C12">
        <v>2570</v>
      </c>
      <c r="D12" s="4">
        <f t="shared" si="0"/>
        <v>427.62063227953411</v>
      </c>
      <c r="F12" s="3">
        <v>9</v>
      </c>
      <c r="G12">
        <v>763</v>
      </c>
      <c r="H12">
        <v>2493</v>
      </c>
      <c r="I12" s="4">
        <f t="shared" si="1"/>
        <v>326.7365661861075</v>
      </c>
    </row>
    <row r="13" spans="1:9" ht="14">
      <c r="A13" s="3">
        <v>10</v>
      </c>
      <c r="B13">
        <v>446</v>
      </c>
      <c r="C13">
        <v>1392</v>
      </c>
      <c r="D13" s="4">
        <f t="shared" si="0"/>
        <v>312.10762331838566</v>
      </c>
      <c r="F13" s="3">
        <v>10</v>
      </c>
      <c r="G13">
        <v>620</v>
      </c>
      <c r="H13">
        <v>952</v>
      </c>
      <c r="I13" s="4">
        <f t="shared" si="1"/>
        <v>153.54838709677418</v>
      </c>
    </row>
    <row r="14" spans="1:9" ht="14">
      <c r="F14" s="3">
        <v>11</v>
      </c>
      <c r="G14">
        <v>1022</v>
      </c>
      <c r="H14">
        <v>3378</v>
      </c>
      <c r="I14" s="4">
        <f t="shared" si="1"/>
        <v>330.52837573385523</v>
      </c>
    </row>
    <row r="15" spans="1:9" ht="14">
      <c r="A15" t="s">
        <v>10</v>
      </c>
      <c r="D15" s="4">
        <f>AVERAGE(D4:D13)</f>
        <v>449.51227334550623</v>
      </c>
      <c r="F15" s="3">
        <v>12</v>
      </c>
      <c r="G15">
        <v>2856</v>
      </c>
      <c r="H15">
        <v>3128</v>
      </c>
      <c r="I15" s="4">
        <f t="shared" si="1"/>
        <v>109.52380952380953</v>
      </c>
    </row>
    <row r="16" spans="1:9" ht="14">
      <c r="A16" t="s">
        <v>11</v>
      </c>
      <c r="D16" s="4">
        <f>_xlfn.STDEV.S(D4:D13)</f>
        <v>169.95613826666226</v>
      </c>
      <c r="F16" s="3">
        <v>13</v>
      </c>
      <c r="G16">
        <v>400</v>
      </c>
      <c r="H16">
        <v>2100</v>
      </c>
      <c r="I16" s="4">
        <f t="shared" si="1"/>
        <v>525</v>
      </c>
    </row>
    <row r="17" spans="1:9" ht="14">
      <c r="A17" t="s">
        <v>12</v>
      </c>
      <c r="D17" s="4">
        <f>D16/SQRT(10)</f>
        <v>53.744849924915428</v>
      </c>
      <c r="I17" s="4"/>
    </row>
    <row r="18" spans="1:9" ht="14">
      <c r="F18" t="s">
        <v>10</v>
      </c>
      <c r="I18" s="4">
        <f>AVERAGE(I4:I16)</f>
        <v>293.56130226438097</v>
      </c>
    </row>
    <row r="19" spans="1:9" ht="14">
      <c r="F19" t="s">
        <v>11</v>
      </c>
      <c r="I19" s="4">
        <f>_xlfn.STDEV.S(I4:I16)</f>
        <v>195.80917334701562</v>
      </c>
    </row>
    <row r="20" spans="1:9" ht="14">
      <c r="F20" t="s">
        <v>12</v>
      </c>
      <c r="I20" s="4">
        <f>I19/SQRT(13)</f>
        <v>54.307693439144735</v>
      </c>
    </row>
  </sheetData>
  <pageMargins left="0" right="0" top="0.39370000000000011" bottom="0.39370000000000011" header="0" footer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0"/>
  <sheetViews>
    <sheetView workbookViewId="0"/>
  </sheetViews>
  <sheetFormatPr defaultRowHeight="12.75"/>
  <cols>
    <col min="1" max="1" width="14.33203125" customWidth="1"/>
    <col min="2" max="2" width="12" customWidth="1"/>
    <col min="3" max="3" width="12.75" customWidth="1"/>
    <col min="4" max="4" width="15.5" customWidth="1"/>
    <col min="5" max="5" width="10.6640625" style="2" customWidth="1"/>
    <col min="6" max="6" width="16.08203125" customWidth="1"/>
    <col min="7" max="8" width="10.6640625" customWidth="1"/>
    <col min="9" max="9" width="15.5" customWidth="1"/>
    <col min="10" max="10" width="10.6640625" style="2" customWidth="1"/>
    <col min="11" max="11" width="16" customWidth="1"/>
    <col min="12" max="13" width="10.6640625" customWidth="1"/>
    <col min="14" max="14" width="15.5" customWidth="1"/>
    <col min="15" max="15" width="10.6640625" style="2" customWidth="1"/>
    <col min="16" max="16" width="16.5" customWidth="1"/>
    <col min="17" max="18" width="10.6640625" customWidth="1"/>
    <col min="19" max="19" width="15.5" customWidth="1"/>
    <col min="20" max="20" width="10.6640625" style="2" customWidth="1"/>
    <col min="21" max="21" width="16.5" customWidth="1"/>
    <col min="22" max="23" width="10.6640625" customWidth="1"/>
    <col min="24" max="24" width="15.5" customWidth="1"/>
    <col min="25" max="25" width="10.6640625" style="2" customWidth="1"/>
    <col min="26" max="26" width="16" customWidth="1"/>
    <col min="27" max="28" width="10.6640625" customWidth="1"/>
    <col min="29" max="29" width="15.5" customWidth="1"/>
    <col min="30" max="30" width="10.6640625" style="2" customWidth="1"/>
    <col min="31" max="31" width="16.5" customWidth="1"/>
    <col min="32" max="1024" width="10.6640625" customWidth="1"/>
  </cols>
  <sheetData>
    <row r="1" spans="1:34" s="1" customFormat="1" ht="14">
      <c r="A1" s="1" t="s">
        <v>0</v>
      </c>
      <c r="B1" s="1" t="s">
        <v>1</v>
      </c>
      <c r="E1" s="5"/>
      <c r="F1" s="1" t="s">
        <v>2</v>
      </c>
      <c r="G1" s="1" t="s">
        <v>3</v>
      </c>
      <c r="J1" s="5"/>
      <c r="K1" s="1" t="s">
        <v>13</v>
      </c>
      <c r="L1" s="1" t="s">
        <v>14</v>
      </c>
      <c r="O1" s="5"/>
      <c r="P1" s="1" t="s">
        <v>15</v>
      </c>
      <c r="Q1" s="1" t="s">
        <v>16</v>
      </c>
      <c r="T1" s="5"/>
      <c r="U1" s="1" t="s">
        <v>17</v>
      </c>
      <c r="V1" s="1" t="s">
        <v>18</v>
      </c>
      <c r="Y1" s="5"/>
      <c r="Z1" s="1" t="s">
        <v>19</v>
      </c>
      <c r="AA1" s="1" t="s">
        <v>20</v>
      </c>
      <c r="AD1" s="5"/>
      <c r="AE1" s="1" t="s">
        <v>21</v>
      </c>
      <c r="AF1" s="1" t="s">
        <v>16</v>
      </c>
    </row>
    <row r="2" spans="1:34" ht="14">
      <c r="E2"/>
      <c r="J2"/>
      <c r="O2"/>
      <c r="T2"/>
      <c r="Y2"/>
      <c r="AD2"/>
    </row>
    <row r="3" spans="1:34" ht="14">
      <c r="A3" t="s">
        <v>4</v>
      </c>
      <c r="B3" t="s">
        <v>5</v>
      </c>
      <c r="C3" t="s">
        <v>6</v>
      </c>
      <c r="D3" t="s">
        <v>7</v>
      </c>
      <c r="F3" t="s">
        <v>4</v>
      </c>
      <c r="G3" t="s">
        <v>8</v>
      </c>
      <c r="H3" t="s">
        <v>9</v>
      </c>
      <c r="I3" t="s">
        <v>7</v>
      </c>
      <c r="K3" t="s">
        <v>4</v>
      </c>
      <c r="L3" t="s">
        <v>8</v>
      </c>
      <c r="M3" t="s">
        <v>9</v>
      </c>
      <c r="N3" t="s">
        <v>7</v>
      </c>
      <c r="P3" t="s">
        <v>4</v>
      </c>
      <c r="Q3" t="s">
        <v>8</v>
      </c>
      <c r="R3" t="s">
        <v>9</v>
      </c>
      <c r="S3" t="s">
        <v>7</v>
      </c>
      <c r="U3" t="s">
        <v>4</v>
      </c>
      <c r="V3" t="s">
        <v>8</v>
      </c>
      <c r="W3" t="s">
        <v>9</v>
      </c>
      <c r="X3" t="s">
        <v>7</v>
      </c>
      <c r="Z3" t="s">
        <v>4</v>
      </c>
      <c r="AA3" t="s">
        <v>8</v>
      </c>
      <c r="AB3" t="s">
        <v>9</v>
      </c>
      <c r="AC3" t="s">
        <v>7</v>
      </c>
      <c r="AE3" t="s">
        <v>4</v>
      </c>
      <c r="AF3" t="s">
        <v>8</v>
      </c>
      <c r="AG3" t="s">
        <v>9</v>
      </c>
      <c r="AH3" t="s">
        <v>7</v>
      </c>
    </row>
    <row r="4" spans="1:34" ht="14">
      <c r="A4" s="6">
        <v>1</v>
      </c>
      <c r="B4">
        <v>1089</v>
      </c>
      <c r="C4">
        <v>4758</v>
      </c>
      <c r="D4" s="4">
        <f t="shared" ref="D4:D13" si="0">(C4/B4)*100</f>
        <v>436.91460055096422</v>
      </c>
      <c r="F4" s="3">
        <v>1</v>
      </c>
      <c r="G4">
        <v>2573</v>
      </c>
      <c r="H4">
        <v>2957</v>
      </c>
      <c r="I4" s="4">
        <f t="shared" ref="I4:I16" si="1">(H4/G4)*100</f>
        <v>114.92421298095607</v>
      </c>
      <c r="K4" s="3">
        <v>1</v>
      </c>
      <c r="L4">
        <v>760</v>
      </c>
      <c r="M4">
        <v>2118</v>
      </c>
      <c r="N4" s="4">
        <f t="shared" ref="N4:N15" si="2">(M4/L4)*100</f>
        <v>278.68421052631578</v>
      </c>
      <c r="P4" s="3">
        <v>1</v>
      </c>
      <c r="Q4">
        <v>2313</v>
      </c>
      <c r="R4">
        <v>1950</v>
      </c>
      <c r="S4" s="4">
        <f t="shared" ref="S4:S12" si="3">(R4/Q4)*100</f>
        <v>84.306095979247729</v>
      </c>
      <c r="U4" s="3">
        <v>1</v>
      </c>
      <c r="V4">
        <v>830</v>
      </c>
      <c r="W4">
        <v>1352</v>
      </c>
      <c r="X4" s="4">
        <f t="shared" ref="X4:X9" si="4">(W4/V4)*100</f>
        <v>162.89156626506025</v>
      </c>
      <c r="Z4" s="3">
        <v>1</v>
      </c>
      <c r="AA4">
        <v>1218</v>
      </c>
      <c r="AB4">
        <v>1779</v>
      </c>
      <c r="AC4" s="4">
        <f t="shared" ref="AC4:AC11" si="5">(AB4/AA4)*100</f>
        <v>146.05911330049261</v>
      </c>
      <c r="AE4" s="3">
        <v>1</v>
      </c>
      <c r="AF4">
        <v>581</v>
      </c>
      <c r="AG4">
        <v>601</v>
      </c>
      <c r="AH4" s="4">
        <f t="shared" ref="AH4:AH12" si="6">(AG4/AF4)*100</f>
        <v>103.44234079173837</v>
      </c>
    </row>
    <row r="5" spans="1:34" ht="14">
      <c r="A5" s="6">
        <v>2</v>
      </c>
      <c r="B5">
        <v>1645</v>
      </c>
      <c r="C5">
        <v>9302</v>
      </c>
      <c r="D5" s="4">
        <f t="shared" si="0"/>
        <v>565.47112462006078</v>
      </c>
      <c r="F5" s="3">
        <v>2</v>
      </c>
      <c r="G5">
        <v>931</v>
      </c>
      <c r="H5">
        <v>2026</v>
      </c>
      <c r="I5" s="4">
        <f t="shared" si="1"/>
        <v>217.61546723952739</v>
      </c>
      <c r="K5" s="3">
        <v>2</v>
      </c>
      <c r="L5">
        <v>146</v>
      </c>
      <c r="M5">
        <v>357</v>
      </c>
      <c r="N5" s="4">
        <f t="shared" si="2"/>
        <v>244.52054794520546</v>
      </c>
      <c r="P5" s="3">
        <v>2</v>
      </c>
      <c r="Q5">
        <v>1599</v>
      </c>
      <c r="R5">
        <v>1385</v>
      </c>
      <c r="S5" s="4">
        <f t="shared" si="3"/>
        <v>86.616635397123204</v>
      </c>
      <c r="U5" s="3">
        <v>2</v>
      </c>
      <c r="V5">
        <v>958</v>
      </c>
      <c r="W5">
        <v>2179</v>
      </c>
      <c r="X5" s="4">
        <f t="shared" si="4"/>
        <v>227.45302713987473</v>
      </c>
      <c r="Z5" s="3">
        <v>2</v>
      </c>
      <c r="AA5">
        <v>2332</v>
      </c>
      <c r="AB5">
        <v>2722</v>
      </c>
      <c r="AC5" s="4">
        <f t="shared" si="5"/>
        <v>116.7238421955403</v>
      </c>
      <c r="AE5" s="3">
        <v>2</v>
      </c>
      <c r="AF5">
        <v>324</v>
      </c>
      <c r="AG5">
        <v>339</v>
      </c>
      <c r="AH5" s="4">
        <f t="shared" si="6"/>
        <v>104.62962962962963</v>
      </c>
    </row>
    <row r="6" spans="1:34" ht="14">
      <c r="A6" s="6">
        <v>3</v>
      </c>
      <c r="B6">
        <v>1477</v>
      </c>
      <c r="C6">
        <v>6473</v>
      </c>
      <c r="D6" s="4">
        <f t="shared" si="0"/>
        <v>438.25321597833442</v>
      </c>
      <c r="F6" s="3">
        <v>3</v>
      </c>
      <c r="G6">
        <v>2063</v>
      </c>
      <c r="H6">
        <v>3229</v>
      </c>
      <c r="I6" s="4">
        <f t="shared" si="1"/>
        <v>156.51963160445951</v>
      </c>
      <c r="K6" s="3">
        <v>3</v>
      </c>
      <c r="L6">
        <v>793</v>
      </c>
      <c r="M6">
        <v>4810</v>
      </c>
      <c r="N6" s="4">
        <f t="shared" si="2"/>
        <v>606.55737704918033</v>
      </c>
      <c r="P6" s="3">
        <v>3</v>
      </c>
      <c r="Q6">
        <v>2151</v>
      </c>
      <c r="R6">
        <v>2890</v>
      </c>
      <c r="S6" s="4">
        <f t="shared" si="3"/>
        <v>134.35611343561135</v>
      </c>
      <c r="U6" s="3">
        <v>3</v>
      </c>
      <c r="V6">
        <v>366</v>
      </c>
      <c r="W6">
        <v>1190</v>
      </c>
      <c r="X6" s="4">
        <f t="shared" si="4"/>
        <v>325.1366120218579</v>
      </c>
      <c r="Z6" s="3">
        <v>3</v>
      </c>
      <c r="AA6">
        <v>2914</v>
      </c>
      <c r="AB6">
        <v>3815</v>
      </c>
      <c r="AC6" s="4">
        <f t="shared" si="5"/>
        <v>130.91969800960879</v>
      </c>
      <c r="AE6" s="3">
        <v>3</v>
      </c>
      <c r="AF6">
        <v>208</v>
      </c>
      <c r="AG6">
        <v>195</v>
      </c>
      <c r="AH6" s="4">
        <f t="shared" si="6"/>
        <v>93.75</v>
      </c>
    </row>
    <row r="7" spans="1:34" ht="14">
      <c r="A7" s="6">
        <v>4</v>
      </c>
      <c r="B7">
        <v>894</v>
      </c>
      <c r="C7">
        <v>7047</v>
      </c>
      <c r="D7" s="4">
        <f t="shared" si="0"/>
        <v>788.25503355704689</v>
      </c>
      <c r="F7" s="3">
        <v>4</v>
      </c>
      <c r="G7">
        <v>308</v>
      </c>
      <c r="H7">
        <v>1709</v>
      </c>
      <c r="I7" s="4">
        <f t="shared" si="1"/>
        <v>554.87012987012986</v>
      </c>
      <c r="K7" s="3">
        <v>4</v>
      </c>
      <c r="L7">
        <v>159</v>
      </c>
      <c r="M7">
        <v>491</v>
      </c>
      <c r="N7" s="4">
        <f t="shared" si="2"/>
        <v>308.80503144654085</v>
      </c>
      <c r="P7" s="3">
        <v>4</v>
      </c>
      <c r="Q7">
        <v>541</v>
      </c>
      <c r="R7">
        <v>526</v>
      </c>
      <c r="S7" s="4">
        <f t="shared" si="3"/>
        <v>97.227356746765253</v>
      </c>
      <c r="U7" s="3">
        <v>4</v>
      </c>
      <c r="V7">
        <v>1880</v>
      </c>
      <c r="W7">
        <v>3665</v>
      </c>
      <c r="X7" s="4">
        <f t="shared" si="4"/>
        <v>194.94680851063831</v>
      </c>
      <c r="Z7" s="3">
        <v>4</v>
      </c>
      <c r="AA7">
        <v>2448</v>
      </c>
      <c r="AB7">
        <v>3448</v>
      </c>
      <c r="AC7" s="4">
        <f t="shared" si="5"/>
        <v>140.84967320261438</v>
      </c>
      <c r="AE7" s="3">
        <v>4</v>
      </c>
      <c r="AF7">
        <v>192</v>
      </c>
      <c r="AG7">
        <v>198</v>
      </c>
      <c r="AH7" s="4">
        <f t="shared" si="6"/>
        <v>103.125</v>
      </c>
    </row>
    <row r="8" spans="1:34" ht="14">
      <c r="A8" s="6">
        <v>5</v>
      </c>
      <c r="B8">
        <v>1703</v>
      </c>
      <c r="C8">
        <v>10367</v>
      </c>
      <c r="D8" s="4">
        <f t="shared" si="0"/>
        <v>608.74926600117442</v>
      </c>
      <c r="F8" s="3">
        <v>5</v>
      </c>
      <c r="G8">
        <v>290</v>
      </c>
      <c r="H8">
        <v>2139</v>
      </c>
      <c r="I8" s="4">
        <f t="shared" si="1"/>
        <v>737.58620689655174</v>
      </c>
      <c r="K8" s="3">
        <v>5</v>
      </c>
      <c r="L8">
        <v>330</v>
      </c>
      <c r="M8">
        <v>1489</v>
      </c>
      <c r="N8" s="4">
        <f t="shared" si="2"/>
        <v>451.21212121212119</v>
      </c>
      <c r="P8" s="3">
        <v>5</v>
      </c>
      <c r="Q8">
        <v>482</v>
      </c>
      <c r="R8">
        <v>586</v>
      </c>
      <c r="S8" s="4">
        <f t="shared" si="3"/>
        <v>121.57676348547717</v>
      </c>
      <c r="U8" s="3">
        <v>5</v>
      </c>
      <c r="V8">
        <v>329</v>
      </c>
      <c r="W8">
        <v>898</v>
      </c>
      <c r="X8" s="4">
        <f t="shared" si="4"/>
        <v>272.94832826747722</v>
      </c>
      <c r="Z8" s="3">
        <v>5</v>
      </c>
      <c r="AA8">
        <v>1108</v>
      </c>
      <c r="AB8">
        <v>1425</v>
      </c>
      <c r="AC8" s="4">
        <f t="shared" si="5"/>
        <v>128.61010830324909</v>
      </c>
      <c r="AE8" s="3">
        <v>5</v>
      </c>
      <c r="AF8">
        <v>385</v>
      </c>
      <c r="AG8">
        <v>400</v>
      </c>
      <c r="AH8" s="4">
        <f t="shared" si="6"/>
        <v>103.89610389610388</v>
      </c>
    </row>
    <row r="9" spans="1:34" ht="14">
      <c r="A9" s="6">
        <v>6</v>
      </c>
      <c r="B9">
        <v>1862</v>
      </c>
      <c r="C9">
        <v>3336</v>
      </c>
      <c r="D9" s="4">
        <f t="shared" si="0"/>
        <v>179.16219119226636</v>
      </c>
      <c r="F9" s="3">
        <v>6</v>
      </c>
      <c r="G9">
        <v>1511</v>
      </c>
      <c r="H9">
        <v>3207</v>
      </c>
      <c r="I9" s="4">
        <f t="shared" si="1"/>
        <v>212.24354731965587</v>
      </c>
      <c r="K9" s="3">
        <v>6</v>
      </c>
      <c r="L9">
        <v>302</v>
      </c>
      <c r="M9">
        <v>424</v>
      </c>
      <c r="N9" s="4">
        <f t="shared" si="2"/>
        <v>140.3973509933775</v>
      </c>
      <c r="P9" s="3">
        <v>6</v>
      </c>
      <c r="Q9">
        <v>967</v>
      </c>
      <c r="R9">
        <v>1126</v>
      </c>
      <c r="S9" s="4">
        <f t="shared" si="3"/>
        <v>116.44260599793175</v>
      </c>
      <c r="U9" s="3">
        <v>6</v>
      </c>
      <c r="V9">
        <v>285</v>
      </c>
      <c r="W9">
        <v>679</v>
      </c>
      <c r="X9" s="4">
        <f t="shared" si="4"/>
        <v>238.2456140350877</v>
      </c>
      <c r="Z9" s="3">
        <v>6</v>
      </c>
      <c r="AA9">
        <v>2274</v>
      </c>
      <c r="AB9">
        <v>2533</v>
      </c>
      <c r="AC9" s="4">
        <f t="shared" si="5"/>
        <v>111.3896218117854</v>
      </c>
      <c r="AE9" s="3">
        <v>6</v>
      </c>
      <c r="AF9">
        <v>214</v>
      </c>
      <c r="AG9">
        <v>266</v>
      </c>
      <c r="AH9" s="4">
        <f t="shared" si="6"/>
        <v>124.29906542056075</v>
      </c>
    </row>
    <row r="10" spans="1:34" ht="14">
      <c r="A10" s="6">
        <v>7</v>
      </c>
      <c r="B10">
        <v>1166</v>
      </c>
      <c r="C10">
        <v>4541</v>
      </c>
      <c r="D10" s="4">
        <f t="shared" si="0"/>
        <v>389.45111492281302</v>
      </c>
      <c r="F10" s="3">
        <v>7</v>
      </c>
      <c r="G10">
        <v>2353</v>
      </c>
      <c r="H10">
        <v>4327</v>
      </c>
      <c r="I10" s="4">
        <f t="shared" si="1"/>
        <v>183.89290267743306</v>
      </c>
      <c r="K10" s="3">
        <v>7</v>
      </c>
      <c r="L10">
        <v>1767</v>
      </c>
      <c r="M10">
        <v>1996</v>
      </c>
      <c r="N10" s="4">
        <f t="shared" si="2"/>
        <v>112.95981890209394</v>
      </c>
      <c r="P10" s="3">
        <v>7</v>
      </c>
      <c r="Q10">
        <v>2625</v>
      </c>
      <c r="R10">
        <v>2304</v>
      </c>
      <c r="S10" s="4">
        <f t="shared" si="3"/>
        <v>87.771428571428572</v>
      </c>
      <c r="X10" s="4"/>
      <c r="Z10" s="3">
        <v>7</v>
      </c>
      <c r="AA10">
        <v>3757</v>
      </c>
      <c r="AB10">
        <v>4239</v>
      </c>
      <c r="AC10" s="4">
        <f t="shared" si="5"/>
        <v>112.82938514772425</v>
      </c>
      <c r="AE10" s="3">
        <v>7</v>
      </c>
      <c r="AF10">
        <v>2515</v>
      </c>
      <c r="AG10">
        <v>3094</v>
      </c>
      <c r="AH10" s="4">
        <f t="shared" si="6"/>
        <v>123.02186878727635</v>
      </c>
    </row>
    <row r="11" spans="1:34" ht="14">
      <c r="A11" s="6">
        <v>8</v>
      </c>
      <c r="B11">
        <v>348</v>
      </c>
      <c r="C11">
        <v>1215</v>
      </c>
      <c r="D11" s="4">
        <f t="shared" si="0"/>
        <v>349.13793103448273</v>
      </c>
      <c r="F11" s="3">
        <v>8</v>
      </c>
      <c r="G11">
        <v>2600</v>
      </c>
      <c r="H11">
        <v>5026</v>
      </c>
      <c r="I11" s="4">
        <f t="shared" si="1"/>
        <v>193.30769230769232</v>
      </c>
      <c r="K11" s="3">
        <v>8</v>
      </c>
      <c r="L11">
        <v>504</v>
      </c>
      <c r="M11">
        <v>1340</v>
      </c>
      <c r="N11" s="4">
        <f t="shared" si="2"/>
        <v>265.87301587301585</v>
      </c>
      <c r="P11" s="3">
        <v>8</v>
      </c>
      <c r="Q11">
        <v>922</v>
      </c>
      <c r="R11">
        <v>1447</v>
      </c>
      <c r="S11" s="4">
        <f t="shared" si="3"/>
        <v>156.94143167028201</v>
      </c>
      <c r="U11" t="s">
        <v>10</v>
      </c>
      <c r="X11" s="4">
        <f>AVERAGE(X4:X9)</f>
        <v>236.93699270666605</v>
      </c>
      <c r="Z11" s="3">
        <v>8</v>
      </c>
      <c r="AA11">
        <v>3403</v>
      </c>
      <c r="AB11">
        <v>4007</v>
      </c>
      <c r="AC11" s="4">
        <f t="shared" si="5"/>
        <v>117.74904496032912</v>
      </c>
      <c r="AE11" s="3">
        <v>8</v>
      </c>
      <c r="AF11">
        <v>2167</v>
      </c>
      <c r="AG11">
        <v>1883</v>
      </c>
      <c r="AH11" s="4">
        <f t="shared" si="6"/>
        <v>86.894323950161507</v>
      </c>
    </row>
    <row r="12" spans="1:34" ht="14">
      <c r="A12" s="6">
        <v>9</v>
      </c>
      <c r="B12">
        <v>601</v>
      </c>
      <c r="C12">
        <v>2570</v>
      </c>
      <c r="D12" s="4">
        <f t="shared" si="0"/>
        <v>427.62063227953411</v>
      </c>
      <c r="F12" s="3">
        <v>9</v>
      </c>
      <c r="G12">
        <v>763</v>
      </c>
      <c r="H12">
        <v>2493</v>
      </c>
      <c r="I12" s="4">
        <f t="shared" si="1"/>
        <v>326.7365661861075</v>
      </c>
      <c r="K12" s="3">
        <v>9</v>
      </c>
      <c r="L12">
        <v>1151</v>
      </c>
      <c r="M12">
        <v>3925</v>
      </c>
      <c r="N12" s="4">
        <f t="shared" si="2"/>
        <v>341.00781928757601</v>
      </c>
      <c r="P12" s="3">
        <v>9</v>
      </c>
      <c r="Q12">
        <v>1355</v>
      </c>
      <c r="R12">
        <v>2084</v>
      </c>
      <c r="S12" s="4">
        <f t="shared" si="3"/>
        <v>153.80073800738009</v>
      </c>
      <c r="U12" t="s">
        <v>11</v>
      </c>
      <c r="X12" s="4">
        <f>_xlfn.STDEV.S(X4:X9)</f>
        <v>57.294935159413377</v>
      </c>
      <c r="AC12" s="4"/>
      <c r="AE12" s="3">
        <v>9</v>
      </c>
      <c r="AF12">
        <v>1511</v>
      </c>
      <c r="AG12">
        <v>1440</v>
      </c>
      <c r="AH12" s="4">
        <f t="shared" si="6"/>
        <v>95.301125082726671</v>
      </c>
    </row>
    <row r="13" spans="1:34" ht="14">
      <c r="A13" s="6">
        <v>10</v>
      </c>
      <c r="B13">
        <v>446</v>
      </c>
      <c r="C13">
        <v>1392</v>
      </c>
      <c r="D13" s="4">
        <f t="shared" si="0"/>
        <v>312.10762331838566</v>
      </c>
      <c r="F13" s="3">
        <v>10</v>
      </c>
      <c r="G13">
        <v>620</v>
      </c>
      <c r="H13">
        <v>952</v>
      </c>
      <c r="I13" s="4">
        <f t="shared" si="1"/>
        <v>153.54838709677418</v>
      </c>
      <c r="K13" s="3">
        <v>10</v>
      </c>
      <c r="L13">
        <v>992</v>
      </c>
      <c r="M13">
        <v>1395</v>
      </c>
      <c r="N13" s="4">
        <f t="shared" si="2"/>
        <v>140.625</v>
      </c>
      <c r="S13" s="4"/>
      <c r="U13" t="s">
        <v>12</v>
      </c>
      <c r="X13" s="4">
        <f>X12/SQRT(6)</f>
        <v>23.390559331068392</v>
      </c>
      <c r="Z13" t="s">
        <v>10</v>
      </c>
      <c r="AC13" s="4">
        <f>AVERAGE(AC4:AC11)</f>
        <v>125.64131086641798</v>
      </c>
      <c r="AH13" s="4"/>
    </row>
    <row r="14" spans="1:34" ht="14">
      <c r="F14" s="3">
        <v>11</v>
      </c>
      <c r="G14">
        <v>1022</v>
      </c>
      <c r="H14">
        <v>3378</v>
      </c>
      <c r="I14" s="4">
        <f t="shared" si="1"/>
        <v>330.52837573385523</v>
      </c>
      <c r="K14" s="3">
        <v>11</v>
      </c>
      <c r="L14">
        <v>1324</v>
      </c>
      <c r="M14">
        <v>2145</v>
      </c>
      <c r="N14" s="4">
        <f t="shared" si="2"/>
        <v>162.00906344410876</v>
      </c>
      <c r="P14" t="s">
        <v>10</v>
      </c>
      <c r="S14" s="4">
        <f>AVERAGE(S4:S12)</f>
        <v>115.44879658791635</v>
      </c>
      <c r="Z14" t="s">
        <v>11</v>
      </c>
      <c r="AC14" s="4">
        <f>_xlfn.STDEV.S(AC4:AC11)</f>
        <v>13.059869067381493</v>
      </c>
      <c r="AE14" t="s">
        <v>10</v>
      </c>
      <c r="AH14" s="4">
        <f>AVERAGE(AH4:AH12)</f>
        <v>104.26216195091079</v>
      </c>
    </row>
    <row r="15" spans="1:34" ht="14">
      <c r="A15" t="s">
        <v>10</v>
      </c>
      <c r="D15" s="4">
        <f>AVERAGE(D4:D13)</f>
        <v>449.51227334550623</v>
      </c>
      <c r="F15" s="3">
        <v>12</v>
      </c>
      <c r="G15">
        <v>2856</v>
      </c>
      <c r="H15">
        <v>3128</v>
      </c>
      <c r="I15" s="4">
        <f t="shared" si="1"/>
        <v>109.52380952380953</v>
      </c>
      <c r="K15" s="3">
        <v>12</v>
      </c>
      <c r="L15">
        <v>1001</v>
      </c>
      <c r="M15">
        <v>1233</v>
      </c>
      <c r="N15" s="4">
        <f t="shared" si="2"/>
        <v>123.17682317682316</v>
      </c>
      <c r="P15" t="s">
        <v>11</v>
      </c>
      <c r="S15" s="4">
        <f>_xlfn.STDEV.S(S4:S12)</f>
        <v>28.477524762692958</v>
      </c>
      <c r="Z15" t="s">
        <v>12</v>
      </c>
      <c r="AC15" s="4">
        <f>AC14/SQRT(8)</f>
        <v>4.6173609894769427</v>
      </c>
      <c r="AE15" t="s">
        <v>11</v>
      </c>
      <c r="AH15" s="4">
        <f>_xlfn.STDEV.S(AH4:AH12)</f>
        <v>12.490425852046988</v>
      </c>
    </row>
    <row r="16" spans="1:34" ht="14">
      <c r="A16" t="s">
        <v>11</v>
      </c>
      <c r="D16" s="4">
        <f>_xlfn.STDEV.S(D4:D13)</f>
        <v>169.95613826666226</v>
      </c>
      <c r="F16" s="3">
        <v>13</v>
      </c>
      <c r="G16">
        <v>400</v>
      </c>
      <c r="H16">
        <v>2100</v>
      </c>
      <c r="I16" s="4">
        <f t="shared" si="1"/>
        <v>525</v>
      </c>
      <c r="N16" s="4"/>
      <c r="P16" t="s">
        <v>12</v>
      </c>
      <c r="S16" s="4">
        <f>S15/SQRT(9)</f>
        <v>9.4925082542309855</v>
      </c>
      <c r="AE16" t="s">
        <v>12</v>
      </c>
      <c r="AH16" s="4">
        <f>AH15/SQRT(9)</f>
        <v>4.1634752840156626</v>
      </c>
    </row>
    <row r="17" spans="1:14" ht="14">
      <c r="A17" t="s">
        <v>12</v>
      </c>
      <c r="D17" s="4">
        <f>D16/SQRT(10)</f>
        <v>53.744849924915428</v>
      </c>
      <c r="I17" s="4"/>
      <c r="K17" t="s">
        <v>10</v>
      </c>
      <c r="N17" s="4">
        <f>AVERAGE(N4:N15)</f>
        <v>264.65234832136326</v>
      </c>
    </row>
    <row r="18" spans="1:14" ht="14">
      <c r="F18" t="s">
        <v>10</v>
      </c>
      <c r="I18" s="4">
        <f>AVERAGE(I4:I16)</f>
        <v>293.56130226438097</v>
      </c>
      <c r="K18" t="s">
        <v>11</v>
      </c>
      <c r="N18" s="4">
        <f>_xlfn.STDEV.S(N4:N15)</f>
        <v>149.07916341088412</v>
      </c>
    </row>
    <row r="19" spans="1:14" ht="14">
      <c r="F19" t="s">
        <v>11</v>
      </c>
      <c r="I19" s="4">
        <f>_xlfn.STDEV.S(I4:I16)</f>
        <v>195.80917334701562</v>
      </c>
      <c r="K19" t="s">
        <v>12</v>
      </c>
      <c r="N19" s="4">
        <f>N18/SQRT(12)</f>
        <v>43.035447562919082</v>
      </c>
    </row>
    <row r="20" spans="1:14" ht="14">
      <c r="F20" t="s">
        <v>12</v>
      </c>
      <c r="I20" s="4">
        <f>I19/SQRT(13)</f>
        <v>54.307693439144735</v>
      </c>
    </row>
  </sheetData>
  <pageMargins left="0" right="0" top="0.39370000000000011" bottom="0.39370000000000011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/>
  </sheetViews>
  <sheetFormatPr defaultRowHeight="12.75"/>
  <cols>
    <col min="1" max="1" width="26.6640625" customWidth="1"/>
    <col min="2" max="3" width="10.6640625" customWidth="1"/>
    <col min="4" max="4" width="12.4140625" customWidth="1"/>
    <col min="5" max="5" width="10.6640625" style="2" customWidth="1"/>
    <col min="6" max="6" width="29.25" customWidth="1"/>
    <col min="7" max="8" width="10.6640625" customWidth="1"/>
    <col min="9" max="9" width="15.5" customWidth="1"/>
    <col min="10" max="10" width="10.6640625" style="2" customWidth="1"/>
    <col min="11" max="11" width="26.08203125" customWidth="1"/>
    <col min="12" max="14" width="10.6640625" customWidth="1"/>
  </cols>
  <sheetData>
    <row r="1" spans="1:14" ht="14">
      <c r="A1" s="1" t="s">
        <v>22</v>
      </c>
      <c r="B1" s="1" t="s">
        <v>1</v>
      </c>
      <c r="C1" s="1"/>
      <c r="D1" s="1"/>
      <c r="E1" s="5"/>
      <c r="F1" s="1" t="s">
        <v>23</v>
      </c>
      <c r="G1" s="1" t="s">
        <v>24</v>
      </c>
      <c r="H1" s="1"/>
      <c r="I1" s="1"/>
      <c r="J1" s="5"/>
      <c r="K1" s="1" t="s">
        <v>25</v>
      </c>
      <c r="L1" s="1" t="s">
        <v>24</v>
      </c>
    </row>
    <row r="2" spans="1:14" ht="14">
      <c r="E2"/>
      <c r="J2"/>
    </row>
    <row r="3" spans="1:14" ht="14">
      <c r="A3" t="s">
        <v>4</v>
      </c>
      <c r="B3" t="s">
        <v>5</v>
      </c>
      <c r="C3" t="s">
        <v>6</v>
      </c>
      <c r="D3" t="s">
        <v>7</v>
      </c>
      <c r="F3" t="s">
        <v>4</v>
      </c>
      <c r="G3" t="s">
        <v>8</v>
      </c>
      <c r="H3" t="s">
        <v>9</v>
      </c>
      <c r="I3" t="s">
        <v>7</v>
      </c>
      <c r="K3" t="s">
        <v>4</v>
      </c>
      <c r="L3" t="s">
        <v>8</v>
      </c>
      <c r="M3" t="s">
        <v>9</v>
      </c>
      <c r="N3" t="s">
        <v>7</v>
      </c>
    </row>
    <row r="4" spans="1:14" ht="14">
      <c r="A4" s="3">
        <v>1</v>
      </c>
      <c r="B4">
        <v>1089</v>
      </c>
      <c r="C4">
        <v>4758</v>
      </c>
      <c r="D4" s="4">
        <f t="shared" ref="D4:D13" si="0">(C4/B4)*100</f>
        <v>436.91460055096422</v>
      </c>
      <c r="F4" s="3">
        <v>1</v>
      </c>
      <c r="G4">
        <v>909</v>
      </c>
      <c r="H4">
        <v>1703</v>
      </c>
      <c r="I4" s="4">
        <f t="shared" ref="I4:I10" si="1">(H4/G4)*100</f>
        <v>187.34873487348736</v>
      </c>
      <c r="K4" s="3">
        <v>1</v>
      </c>
      <c r="L4">
        <v>4214</v>
      </c>
      <c r="M4">
        <v>4840</v>
      </c>
      <c r="N4" s="4">
        <f t="shared" ref="N4:N10" si="2">(M4/L4)*100</f>
        <v>114.85524442335074</v>
      </c>
    </row>
    <row r="5" spans="1:14" ht="14">
      <c r="A5" s="3">
        <v>2</v>
      </c>
      <c r="B5">
        <v>1645</v>
      </c>
      <c r="C5">
        <v>9302</v>
      </c>
      <c r="D5" s="4">
        <f t="shared" si="0"/>
        <v>565.47112462006078</v>
      </c>
      <c r="F5" s="3">
        <v>2</v>
      </c>
      <c r="G5">
        <v>1569</v>
      </c>
      <c r="H5">
        <v>5347</v>
      </c>
      <c r="I5" s="4">
        <f t="shared" si="1"/>
        <v>340.79031230082853</v>
      </c>
      <c r="K5" s="3">
        <v>2</v>
      </c>
      <c r="L5">
        <v>5856</v>
      </c>
      <c r="M5">
        <v>5811</v>
      </c>
      <c r="N5" s="4">
        <f t="shared" si="2"/>
        <v>99.231557377049185</v>
      </c>
    </row>
    <row r="6" spans="1:14" ht="14">
      <c r="A6" s="3">
        <v>3</v>
      </c>
      <c r="B6">
        <v>1477</v>
      </c>
      <c r="C6">
        <v>6473</v>
      </c>
      <c r="D6" s="4">
        <f t="shared" si="0"/>
        <v>438.25321597833442</v>
      </c>
      <c r="F6" s="3">
        <v>3</v>
      </c>
      <c r="G6">
        <v>2802</v>
      </c>
      <c r="H6">
        <v>27213</v>
      </c>
      <c r="I6" s="4">
        <f t="shared" si="1"/>
        <v>971.19914346895064</v>
      </c>
      <c r="K6" s="3">
        <v>3</v>
      </c>
      <c r="L6">
        <v>1840</v>
      </c>
      <c r="M6">
        <v>1947</v>
      </c>
      <c r="N6" s="4">
        <f t="shared" si="2"/>
        <v>105.81521739130434</v>
      </c>
    </row>
    <row r="7" spans="1:14" ht="14">
      <c r="A7" s="3">
        <v>4</v>
      </c>
      <c r="B7">
        <v>894</v>
      </c>
      <c r="C7">
        <v>7047</v>
      </c>
      <c r="D7" s="4">
        <f t="shared" si="0"/>
        <v>788.25503355704689</v>
      </c>
      <c r="F7" s="3">
        <v>4</v>
      </c>
      <c r="G7">
        <v>454</v>
      </c>
      <c r="H7">
        <v>2504</v>
      </c>
      <c r="I7" s="4">
        <f t="shared" si="1"/>
        <v>551.54185022026434</v>
      </c>
      <c r="K7" s="3">
        <v>4</v>
      </c>
      <c r="L7">
        <v>6229</v>
      </c>
      <c r="M7">
        <v>6479</v>
      </c>
      <c r="N7" s="4">
        <f t="shared" si="2"/>
        <v>104.01348531064376</v>
      </c>
    </row>
    <row r="8" spans="1:14" ht="14">
      <c r="A8" s="3">
        <v>5</v>
      </c>
      <c r="B8">
        <v>1703</v>
      </c>
      <c r="C8">
        <v>10367</v>
      </c>
      <c r="D8" s="4">
        <f t="shared" si="0"/>
        <v>608.74926600117442</v>
      </c>
      <c r="F8" s="3">
        <v>5</v>
      </c>
      <c r="G8">
        <v>950</v>
      </c>
      <c r="H8">
        <v>12387</v>
      </c>
      <c r="I8" s="4">
        <f t="shared" si="1"/>
        <v>1303.8947368421052</v>
      </c>
      <c r="K8" s="3">
        <v>5</v>
      </c>
      <c r="L8">
        <v>3619</v>
      </c>
      <c r="M8">
        <v>7236</v>
      </c>
      <c r="N8" s="4">
        <f t="shared" si="2"/>
        <v>199.94473611494888</v>
      </c>
    </row>
    <row r="9" spans="1:14" ht="14">
      <c r="A9" s="3">
        <v>6</v>
      </c>
      <c r="B9">
        <v>1862</v>
      </c>
      <c r="C9">
        <v>3336</v>
      </c>
      <c r="D9" s="4">
        <f t="shared" si="0"/>
        <v>179.16219119226636</v>
      </c>
      <c r="F9" s="3">
        <v>6</v>
      </c>
      <c r="G9">
        <v>193</v>
      </c>
      <c r="H9">
        <v>649</v>
      </c>
      <c r="I9" s="4">
        <f t="shared" si="1"/>
        <v>336.26943005181346</v>
      </c>
      <c r="K9" s="3">
        <v>6</v>
      </c>
      <c r="L9">
        <v>4462</v>
      </c>
      <c r="M9">
        <v>4611</v>
      </c>
      <c r="N9" s="4">
        <f t="shared" si="2"/>
        <v>103.33930972658001</v>
      </c>
    </row>
    <row r="10" spans="1:14" ht="14">
      <c r="A10" s="3">
        <v>7</v>
      </c>
      <c r="B10">
        <v>1166</v>
      </c>
      <c r="C10">
        <v>4541</v>
      </c>
      <c r="D10" s="4">
        <f t="shared" si="0"/>
        <v>389.45111492281302</v>
      </c>
      <c r="F10" s="3">
        <v>7</v>
      </c>
      <c r="G10">
        <v>188</v>
      </c>
      <c r="H10">
        <v>893</v>
      </c>
      <c r="I10" s="4">
        <f t="shared" si="1"/>
        <v>475</v>
      </c>
      <c r="K10" s="3">
        <v>7</v>
      </c>
      <c r="L10">
        <v>5078</v>
      </c>
      <c r="M10">
        <v>10593</v>
      </c>
      <c r="N10" s="4">
        <f t="shared" si="2"/>
        <v>208.60575029539189</v>
      </c>
    </row>
    <row r="11" spans="1:14" ht="14">
      <c r="A11" s="3">
        <v>8</v>
      </c>
      <c r="B11">
        <v>348</v>
      </c>
      <c r="C11">
        <v>1215</v>
      </c>
      <c r="D11" s="4">
        <f t="shared" si="0"/>
        <v>349.13793103448273</v>
      </c>
      <c r="I11" s="4"/>
      <c r="N11" s="4"/>
    </row>
    <row r="12" spans="1:14" ht="14">
      <c r="A12" s="3">
        <v>9</v>
      </c>
      <c r="B12">
        <v>601</v>
      </c>
      <c r="C12">
        <v>2570</v>
      </c>
      <c r="D12" s="4">
        <f t="shared" si="0"/>
        <v>427.62063227953411</v>
      </c>
      <c r="F12" t="s">
        <v>10</v>
      </c>
      <c r="I12" s="4">
        <f>AVERAGE(I4:I10)</f>
        <v>595.14917253677845</v>
      </c>
      <c r="K12" t="s">
        <v>10</v>
      </c>
      <c r="N12" s="4">
        <f>AVERAGE(N4:N10)</f>
        <v>133.68647151989555</v>
      </c>
    </row>
    <row r="13" spans="1:14" ht="14">
      <c r="A13" s="3">
        <v>10</v>
      </c>
      <c r="B13">
        <v>446</v>
      </c>
      <c r="C13">
        <v>1392</v>
      </c>
      <c r="D13" s="4">
        <f t="shared" si="0"/>
        <v>312.10762331838566</v>
      </c>
      <c r="F13" t="s">
        <v>11</v>
      </c>
      <c r="I13" s="4">
        <f>_xlfn.STDEV.S(I4:I10)</f>
        <v>399.60180713418498</v>
      </c>
      <c r="K13" t="s">
        <v>11</v>
      </c>
      <c r="N13" s="4">
        <f>_xlfn.STDEV.S(N4:N10)</f>
        <v>48.516415311599779</v>
      </c>
    </row>
    <row r="14" spans="1:14" ht="14">
      <c r="D14" s="4"/>
      <c r="F14" t="s">
        <v>12</v>
      </c>
      <c r="I14" s="4">
        <f>I13/SQRT(7)</f>
        <v>151.03528644700708</v>
      </c>
      <c r="K14" t="s">
        <v>12</v>
      </c>
      <c r="N14" s="4">
        <f>N13/SQRT(7)</f>
        <v>18.337481345545612</v>
      </c>
    </row>
    <row r="15" spans="1:14" ht="14">
      <c r="A15" t="s">
        <v>10</v>
      </c>
      <c r="D15" s="4">
        <f>AVERAGE(D4:D13)</f>
        <v>449.51227334550623</v>
      </c>
    </row>
    <row r="16" spans="1:14" ht="14">
      <c r="A16" t="s">
        <v>11</v>
      </c>
      <c r="D16" s="4">
        <f>_xlfn.STDEV.S(D4:D13)</f>
        <v>169.95613826666226</v>
      </c>
    </row>
    <row r="17" spans="1:4" ht="14">
      <c r="A17" t="s">
        <v>12</v>
      </c>
      <c r="D17" s="4">
        <f>D16/SQRT(10)</f>
        <v>53.744849924915428</v>
      </c>
    </row>
  </sheetData>
  <pageMargins left="0" right="0" top="0.39370000000000011" bottom="0.39370000000000011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2E</vt:lpstr>
      <vt:lpstr>Figure 6C</vt:lpstr>
      <vt:lpstr>Supp Figure 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McIlwain</dc:creator>
  <cp:lastModifiedBy>Benjamin McIlwain</cp:lastModifiedBy>
  <cp:revision>6</cp:revision>
  <dcterms:created xsi:type="dcterms:W3CDTF">2022-08-04T09:46:50Z</dcterms:created>
  <dcterms:modified xsi:type="dcterms:W3CDTF">2022-08-04T16:14:18Z</dcterms:modified>
</cp:coreProperties>
</file>