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Figures for RNA biology/20260116 figures and tables/"/>
    </mc:Choice>
  </mc:AlternateContent>
  <xr:revisionPtr revIDLastSave="30" documentId="8_{D597327E-2FD3-4D9F-BA9B-A9C13A5F4804}" xr6:coauthVersionLast="47" xr6:coauthVersionMax="47" xr10:uidLastSave="{1AC1FD3A-9FD1-4A23-B57C-4D174F8776A4}"/>
  <bookViews>
    <workbookView xWindow="-110" yWindow="-110" windowWidth="19420" windowHeight="11500" xr2:uid="{CAFB3660-99D2-4FF3-9AC5-51B7F59E64B6}"/>
  </bookViews>
  <sheets>
    <sheet name="Bradford assay calculations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D42" i="1"/>
  <c r="K39" i="1"/>
  <c r="J39" i="1"/>
  <c r="I39" i="1"/>
  <c r="L39" i="1" s="1"/>
  <c r="K38" i="1"/>
  <c r="J38" i="1"/>
  <c r="I38" i="1"/>
  <c r="L38" i="1" s="1"/>
  <c r="K37" i="1"/>
  <c r="L37" i="1" s="1"/>
  <c r="J37" i="1"/>
  <c r="I37" i="1"/>
  <c r="K36" i="1"/>
  <c r="J36" i="1"/>
  <c r="I36" i="1"/>
  <c r="L36" i="1" s="1"/>
  <c r="K25" i="1"/>
  <c r="J25" i="1"/>
  <c r="I25" i="1"/>
  <c r="L25" i="1" s="1"/>
  <c r="K24" i="1"/>
  <c r="J24" i="1"/>
  <c r="I24" i="1"/>
  <c r="L24" i="1" s="1"/>
  <c r="K23" i="1"/>
  <c r="J23" i="1"/>
  <c r="I23" i="1"/>
  <c r="L23" i="1" s="1"/>
  <c r="L22" i="1"/>
  <c r="K22" i="1"/>
  <c r="J22" i="1"/>
  <c r="I22" i="1"/>
  <c r="K21" i="1"/>
  <c r="J21" i="1"/>
  <c r="I21" i="1"/>
  <c r="L21" i="1" s="1"/>
  <c r="K20" i="1"/>
  <c r="J20" i="1"/>
  <c r="I20" i="1"/>
  <c r="L20" i="1" s="1"/>
  <c r="K19" i="1"/>
  <c r="J19" i="1"/>
  <c r="L19" i="1" s="1"/>
  <c r="I19" i="1"/>
  <c r="C31" i="1" l="1"/>
  <c r="M39" i="1" s="1"/>
  <c r="O39" i="1" s="1"/>
  <c r="Q39" i="1" s="1"/>
  <c r="C32" i="1"/>
  <c r="M37" i="1" l="1"/>
  <c r="O37" i="1" s="1"/>
  <c r="Q37" i="1" s="1"/>
  <c r="M36" i="1"/>
  <c r="O36" i="1" s="1"/>
  <c r="M38" i="1"/>
  <c r="O38" i="1" s="1"/>
  <c r="U36" i="1" l="1"/>
  <c r="T36" i="1"/>
  <c r="Q36" i="1"/>
  <c r="Q38" i="1"/>
  <c r="U38" i="1"/>
  <c r="T38" i="1"/>
  <c r="R36" i="1" l="1"/>
  <c r="S36" i="1"/>
  <c r="S38" i="1"/>
  <c r="R38" i="1"/>
</calcChain>
</file>

<file path=xl/sharedStrings.xml><?xml version="1.0" encoding="utf-8"?>
<sst xmlns="http://schemas.openxmlformats.org/spreadsheetml/2006/main" count="67" uniqueCount="44">
  <si>
    <t>Measurements</t>
  </si>
  <si>
    <t>Results of Photometric 1</t>
  </si>
  <si>
    <t>Results of Photometric 2</t>
  </si>
  <si>
    <t xml:space="preserve">	Plate: Plate 1 - Wavelength: 595</t>
  </si>
  <si>
    <r>
      <t xml:space="preserve">	</t>
    </r>
    <r>
      <rPr>
        <b/>
        <sz val="11"/>
        <color theme="1"/>
        <rFont val="Aptos Narrow"/>
        <family val="2"/>
        <scheme val="minor"/>
      </rPr>
      <t>Plate: Plate 1 - Wavelength: 450</t>
    </r>
  </si>
  <si>
    <t/>
  </si>
  <si>
    <t>blank</t>
  </si>
  <si>
    <t>*Blank is already included in calculation, no need to substract it.</t>
  </si>
  <si>
    <t>Standard curve calculations</t>
  </si>
  <si>
    <t>Standard curve</t>
  </si>
  <si>
    <t>buffer for dilutions</t>
  </si>
  <si>
    <t>Amount of BSA (ug)</t>
  </si>
  <si>
    <t>595 nm</t>
  </si>
  <si>
    <t>450 nm</t>
  </si>
  <si>
    <t>595/450</t>
  </si>
  <si>
    <t>Rep1</t>
  </si>
  <si>
    <t>Rep2</t>
  </si>
  <si>
    <t>Rep3</t>
  </si>
  <si>
    <t>average</t>
  </si>
  <si>
    <t>Calibration parameters</t>
  </si>
  <si>
    <t>y-intercept</t>
  </si>
  <si>
    <t>slope</t>
  </si>
  <si>
    <t>Yield calculations</t>
  </si>
  <si>
    <t>Samples</t>
  </si>
  <si>
    <t>amount (ug) in assay</t>
  </si>
  <si>
    <t>Sample dilution</t>
  </si>
  <si>
    <t>Stock conc. (ug/uL)</t>
  </si>
  <si>
    <t>Volume of protein sample (uL)</t>
  </si>
  <si>
    <t>yield (mg)</t>
  </si>
  <si>
    <t>average yield (mg)</t>
  </si>
  <si>
    <t>sd yield</t>
  </si>
  <si>
    <t>average stock conc. (ug/uL)</t>
  </si>
  <si>
    <t>sd conc.</t>
  </si>
  <si>
    <t>Sample MRT - dilution 1</t>
  </si>
  <si>
    <t>Sample MRT- dilution 2</t>
  </si>
  <si>
    <t>Sample MRT-CBD - dilution 1</t>
  </si>
  <si>
    <t>Sample MRT-CBD - dilution 2</t>
  </si>
  <si>
    <t>Result</t>
  </si>
  <si>
    <t>Protein</t>
  </si>
  <si>
    <t>Conc. (ug/uL)</t>
  </si>
  <si>
    <t>Total amount (mg)</t>
  </si>
  <si>
    <t>MRT</t>
  </si>
  <si>
    <t>MRT-CBD</t>
  </si>
  <si>
    <t>Total vol (ml)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</si>
</sst>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3" borderId="0" xfId="0" applyFill="1"/>
    <xf numFmtId="164" fontId="0" fillId="0" borderId="0" xfId="0" applyNumberFormat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/>
    <xf numFmtId="165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 applyAlignment="1">
      <alignment vertical="center"/>
    </xf>
    <xf numFmtId="165" fontId="0" fillId="0" borderId="0" xfId="0" applyNumberFormat="1"/>
    <xf numFmtId="2" fontId="0" fillId="0" borderId="1" xfId="0" applyNumberFormat="1" applyBorder="1"/>
    <xf numFmtId="2" fontId="0" fillId="0" borderId="0" xfId="0" applyNumberFormat="1"/>
    <xf numFmtId="0" fontId="0" fillId="0" borderId="1" xfId="0" applyBorder="1" applyAlignment="1">
      <alignment wrapText="1"/>
    </xf>
    <xf numFmtId="0" fontId="1" fillId="2" borderId="0" xfId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BSA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0904636920384946E-2"/>
                  <c:y val="-1.430555555555555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xVal>
            <c:strRef>
              <c:f>'[1]Bradford-calculation'!$B$19:$B$27</c:f>
              <c:strCache>
                <c:ptCount val="7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8</c:v>
                </c:pt>
                <c:pt idx="6">
                  <c:v>10</c:v>
                </c:pt>
              </c:strCache>
            </c:strRef>
          </c:xVal>
          <c:yVal>
            <c:numRef>
              <c:f>'[1]Bradford-calculation'!$L$19:$L$27</c:f>
              <c:numCache>
                <c:formatCode>General</c:formatCode>
                <c:ptCount val="9"/>
                <c:pt idx="0">
                  <c:v>0.59937399184813056</c:v>
                </c:pt>
                <c:pt idx="1">
                  <c:v>0.74037801742846643</c:v>
                </c:pt>
                <c:pt idx="2">
                  <c:v>0.88206214689265539</c:v>
                </c:pt>
                <c:pt idx="3">
                  <c:v>1.4396762392674647</c:v>
                </c:pt>
                <c:pt idx="4">
                  <c:v>1.9799126448711295</c:v>
                </c:pt>
                <c:pt idx="5">
                  <c:v>2.6894515246954893</c:v>
                </c:pt>
                <c:pt idx="6">
                  <c:v>3.127601308200914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v>BSA calibration</c:v>
                </c15:tx>
              </c15:filteredSeriesTitle>
            </c:ext>
            <c:ext xmlns:c16="http://schemas.microsoft.com/office/drawing/2014/chart" uri="{C3380CC4-5D6E-409C-BE32-E72D297353CC}">
              <c16:uniqueId val="{00000001-6888-48E6-9E16-D0F3E175A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8697263"/>
        <c:axId val="448699343"/>
      </c:scatterChart>
      <c:valAx>
        <c:axId val="4486972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BSA (ug)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448699343"/>
        <c:crosses val="autoZero"/>
        <c:crossBetween val="midCat"/>
      </c:valAx>
      <c:valAx>
        <c:axId val="44869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595/450 nm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4486972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608012</xdr:colOff>
      <xdr:row>15</xdr:row>
      <xdr:rowOff>25400</xdr:rowOff>
    </xdr:from>
    <xdr:to>
      <xdr:col>20</xdr:col>
      <xdr:colOff>38100</xdr:colOff>
      <xdr:row>28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EC8BC7-21BF-4073-9179-31BCC9F6A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elsinkifi-my.sharepoint.com/personal/pedorjen_ad_helsinki_fi/Documents/Marathon%20collaboration/MRT%20method%20paper%20JP/RNA%20Biology/Figures%20for%20RNA%20biology/Data%20for%20figures/Figure%20%20MRT%20purification/Bradford_Units_storability/20240827%20Bradford%20Assay%20-%20calculation_JP.xlsx" TargetMode="External"/><Relationship Id="rId2" Type="http://schemas.microsoft.com/office/2019/04/relationships/externalLinkLongPath" Target="Bradford_Units_storability/20240827%20Bradford%20Assay%20-%20calculation_JP.xlsx?02F33655" TargetMode="External"/><Relationship Id="rId1" Type="http://schemas.openxmlformats.org/officeDocument/2006/relationships/externalLinkPath" Target="file:///\\02F33655\20240827%20Bradford%20Assay%20-%20calculation_J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radford-calculation"/>
      <sheetName val="For publication"/>
    </sheetNames>
    <sheetDataSet>
      <sheetData sheetId="0">
        <row r="19">
          <cell r="B19">
            <v>0</v>
          </cell>
          <cell r="L19">
            <v>0.59937399184813056</v>
          </cell>
        </row>
        <row r="20">
          <cell r="B20">
            <v>0.5</v>
          </cell>
          <cell r="L20">
            <v>0.74037801742846643</v>
          </cell>
        </row>
        <row r="21">
          <cell r="B21">
            <v>1</v>
          </cell>
          <cell r="L21">
            <v>0.88206214689265539</v>
          </cell>
        </row>
        <row r="22">
          <cell r="B22">
            <v>3</v>
          </cell>
          <cell r="L22">
            <v>1.4396762392674647</v>
          </cell>
        </row>
        <row r="23">
          <cell r="B23">
            <v>5</v>
          </cell>
          <cell r="L23">
            <v>1.9799126448711295</v>
          </cell>
        </row>
        <row r="24">
          <cell r="B24">
            <v>8</v>
          </cell>
          <cell r="L24">
            <v>2.6894515246954893</v>
          </cell>
        </row>
        <row r="25">
          <cell r="B25">
            <v>10</v>
          </cell>
          <cell r="L25">
            <v>3.127601308200914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44C9-525B-49D3-8047-DC1FB4C375C0}">
  <dimension ref="A1:AC45"/>
  <sheetViews>
    <sheetView tabSelected="1" topLeftCell="A28" workbookViewId="0">
      <selection activeCell="E49" sqref="E49"/>
    </sheetView>
  </sheetViews>
  <sheetFormatPr defaultRowHeight="14.45"/>
  <cols>
    <col min="2" max="2" width="24.7109375" customWidth="1"/>
    <col min="3" max="3" width="13.140625" customWidth="1"/>
  </cols>
  <sheetData>
    <row r="1" spans="1:29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9">
      <c r="A2" t="s">
        <v>1</v>
      </c>
      <c r="K2" t="s">
        <v>2</v>
      </c>
    </row>
    <row r="3" spans="1:29">
      <c r="A3" s="1" t="s">
        <v>3</v>
      </c>
      <c r="K3" t="s">
        <v>4</v>
      </c>
    </row>
    <row r="4" spans="1:29">
      <c r="A4" t="s">
        <v>5</v>
      </c>
      <c r="D4" s="2" t="s">
        <v>6</v>
      </c>
      <c r="K4" t="s">
        <v>5</v>
      </c>
      <c r="N4" s="2" t="s">
        <v>6</v>
      </c>
    </row>
    <row r="5" spans="1:29">
      <c r="B5" s="3"/>
      <c r="C5" s="4">
        <v>3.5000000000000003E-2</v>
      </c>
      <c r="D5" s="4">
        <v>3.5000000000000003E-2</v>
      </c>
      <c r="E5" s="4">
        <v>3.5000000000000003E-2</v>
      </c>
      <c r="F5" s="5"/>
      <c r="G5" s="5"/>
      <c r="H5" s="5"/>
      <c r="I5" s="5"/>
      <c r="L5" s="3"/>
      <c r="M5" s="4">
        <v>3.5999999999999997E-2</v>
      </c>
      <c r="N5" s="4">
        <v>3.5999999999999997E-2</v>
      </c>
      <c r="O5" s="4">
        <v>3.5999999999999997E-2</v>
      </c>
      <c r="P5" s="5"/>
      <c r="Q5" s="5"/>
      <c r="R5" s="5"/>
      <c r="S5" s="5"/>
    </row>
    <row r="6" spans="1:29">
      <c r="B6" s="3"/>
      <c r="C6" s="6">
        <v>0.31900000000000001</v>
      </c>
      <c r="D6" s="6">
        <v>0.309</v>
      </c>
      <c r="E6" s="6">
        <v>0.31</v>
      </c>
      <c r="F6" s="5"/>
      <c r="G6" s="5"/>
      <c r="H6" s="5"/>
      <c r="I6" s="5"/>
      <c r="L6" s="3"/>
      <c r="M6" s="7">
        <v>0.53300000000000003</v>
      </c>
      <c r="N6" s="7">
        <v>0.51400000000000001</v>
      </c>
      <c r="O6" s="7">
        <v>0.51800000000000002</v>
      </c>
      <c r="P6" s="5"/>
      <c r="Q6" s="5"/>
      <c r="R6" s="5"/>
      <c r="S6" s="5"/>
    </row>
    <row r="7" spans="1:29">
      <c r="B7" s="3"/>
      <c r="C7" s="6">
        <v>0.35799999999999998</v>
      </c>
      <c r="D7" s="6">
        <v>0.36899999999999999</v>
      </c>
      <c r="E7" s="6">
        <v>0.36799999999999999</v>
      </c>
      <c r="F7" s="5"/>
      <c r="G7" s="8">
        <v>0.38200000000000001</v>
      </c>
      <c r="H7" s="5"/>
      <c r="I7" s="9">
        <v>0.36799999999999999</v>
      </c>
      <c r="M7" s="7">
        <v>0.48799999999999999</v>
      </c>
      <c r="N7" s="7">
        <v>0.49099999999999999</v>
      </c>
      <c r="O7" s="7">
        <v>0.5</v>
      </c>
      <c r="P7" s="5"/>
      <c r="Q7" s="10">
        <v>0.48099999999999998</v>
      </c>
      <c r="R7" s="5"/>
      <c r="S7" s="11">
        <v>0.49199999999999999</v>
      </c>
    </row>
    <row r="8" spans="1:29">
      <c r="B8" s="3"/>
      <c r="C8" s="6">
        <v>0.41699999999999998</v>
      </c>
      <c r="D8" s="6">
        <v>0.42299999999999999</v>
      </c>
      <c r="E8" s="6">
        <v>0.42299999999999999</v>
      </c>
      <c r="F8" s="5"/>
      <c r="G8" s="8">
        <v>0.38200000000000001</v>
      </c>
      <c r="H8" s="5"/>
      <c r="I8" s="9">
        <v>0.373</v>
      </c>
      <c r="L8" s="3"/>
      <c r="M8" s="7">
        <v>0.48</v>
      </c>
      <c r="N8" s="7">
        <v>0.47199999999999998</v>
      </c>
      <c r="O8" s="7">
        <v>0.48</v>
      </c>
      <c r="P8" s="5"/>
      <c r="Q8" s="10">
        <v>0.48</v>
      </c>
      <c r="R8" s="5"/>
      <c r="S8" s="11">
        <v>0.5</v>
      </c>
    </row>
    <row r="9" spans="1:29">
      <c r="B9" s="3"/>
      <c r="C9" s="6">
        <v>0.60299999999999998</v>
      </c>
      <c r="D9" s="6">
        <v>0.59099999999999997</v>
      </c>
      <c r="E9" s="6">
        <v>0.623</v>
      </c>
      <c r="F9" s="5"/>
      <c r="G9" s="8">
        <v>0.38300000000000001</v>
      </c>
      <c r="H9" s="5"/>
      <c r="I9" s="9">
        <v>0.376</v>
      </c>
      <c r="L9" s="3"/>
      <c r="M9" s="7">
        <v>0.42</v>
      </c>
      <c r="N9" s="7">
        <v>0.41899999999999998</v>
      </c>
      <c r="O9" s="7">
        <v>0.42299999999999999</v>
      </c>
      <c r="P9" s="5"/>
      <c r="Q9" s="10">
        <v>0.48699999999999999</v>
      </c>
      <c r="R9" s="5"/>
      <c r="S9" s="11">
        <v>0.502</v>
      </c>
    </row>
    <row r="10" spans="1:29">
      <c r="B10" s="3"/>
      <c r="C10" s="6">
        <v>0.72599999999999998</v>
      </c>
      <c r="D10" s="6">
        <v>0.73699999999999999</v>
      </c>
      <c r="E10" s="6">
        <v>0.75600000000000001</v>
      </c>
      <c r="F10" s="5"/>
      <c r="G10" s="8">
        <v>0.437</v>
      </c>
      <c r="H10" s="5"/>
      <c r="I10" s="9">
        <v>0.41399999999999998</v>
      </c>
      <c r="L10" s="3"/>
      <c r="M10" s="7">
        <v>0.376</v>
      </c>
      <c r="N10" s="7">
        <v>0.376</v>
      </c>
      <c r="O10" s="7">
        <v>0.36899999999999999</v>
      </c>
      <c r="P10" s="5"/>
      <c r="Q10" s="10">
        <v>0.46300000000000002</v>
      </c>
      <c r="R10" s="5"/>
      <c r="S10" s="11">
        <v>0.48899999999999999</v>
      </c>
    </row>
    <row r="11" spans="1:29">
      <c r="B11" s="3"/>
      <c r="C11" s="6">
        <v>0.89100000000000001</v>
      </c>
      <c r="D11" s="6">
        <v>0.86399999999999999</v>
      </c>
      <c r="E11" s="6">
        <v>0.88500000000000001</v>
      </c>
      <c r="F11" s="5"/>
      <c r="G11" s="8">
        <v>0.439</v>
      </c>
      <c r="H11" s="5"/>
      <c r="I11" s="9">
        <v>0.40799999999999997</v>
      </c>
      <c r="L11" s="3"/>
      <c r="M11" s="7">
        <v>0.33900000000000002</v>
      </c>
      <c r="N11" s="7">
        <v>0.32100000000000001</v>
      </c>
      <c r="O11" s="7">
        <v>0.32200000000000001</v>
      </c>
      <c r="P11" s="5"/>
      <c r="Q11" s="10">
        <v>0.46</v>
      </c>
      <c r="R11" s="5"/>
      <c r="S11" s="11">
        <v>0.48</v>
      </c>
    </row>
    <row r="12" spans="1:29">
      <c r="B12" s="3"/>
      <c r="C12" s="6">
        <v>0.97299999999999998</v>
      </c>
      <c r="D12" s="6">
        <v>0.94899999999999995</v>
      </c>
      <c r="E12" s="6">
        <v>0.95199999999999996</v>
      </c>
      <c r="F12" s="5"/>
      <c r="G12" s="8">
        <v>0.44900000000000001</v>
      </c>
      <c r="H12" s="5"/>
      <c r="I12" s="9">
        <v>0.41699999999999998</v>
      </c>
      <c r="L12" s="3"/>
      <c r="M12" s="7">
        <v>0.30399999999999999</v>
      </c>
      <c r="N12" s="7">
        <v>0.308</v>
      </c>
      <c r="O12" s="7">
        <v>0.307</v>
      </c>
      <c r="P12" s="5"/>
      <c r="Q12" s="10">
        <v>0.45400000000000001</v>
      </c>
      <c r="R12" s="5"/>
      <c r="S12" s="11">
        <v>0.47399999999999998</v>
      </c>
    </row>
    <row r="13" spans="1:29">
      <c r="K13" t="s">
        <v>5</v>
      </c>
    </row>
    <row r="14" spans="1:29">
      <c r="A14" t="s">
        <v>5</v>
      </c>
      <c r="C14" t="s">
        <v>7</v>
      </c>
      <c r="M14" s="3"/>
      <c r="N14" s="3"/>
      <c r="O14" s="3"/>
    </row>
    <row r="15" spans="1:29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9">
      <c r="B16" s="1" t="s">
        <v>9</v>
      </c>
      <c r="C16" s="23" t="s">
        <v>10</v>
      </c>
      <c r="D16" s="23"/>
      <c r="E16" s="23"/>
      <c r="F16" s="23"/>
      <c r="G16" s="23"/>
      <c r="H16" s="23"/>
      <c r="I16" s="23"/>
      <c r="J16" s="23"/>
      <c r="K16" s="23"/>
      <c r="L16" s="23"/>
      <c r="S16" s="1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2:29">
      <c r="B17" s="25" t="s">
        <v>11</v>
      </c>
      <c r="C17" s="26" t="s">
        <v>12</v>
      </c>
      <c r="D17" s="26"/>
      <c r="E17" s="26"/>
      <c r="F17" s="26" t="s">
        <v>13</v>
      </c>
      <c r="G17" s="26"/>
      <c r="H17" s="26"/>
      <c r="I17" s="26" t="s">
        <v>14</v>
      </c>
      <c r="J17" s="26"/>
      <c r="K17" s="26"/>
      <c r="L17" s="26"/>
      <c r="M17" s="12"/>
      <c r="N17" s="12"/>
      <c r="S17" s="13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2:29">
      <c r="B18" s="25"/>
      <c r="C18" s="14" t="s">
        <v>15</v>
      </c>
      <c r="D18" s="14" t="s">
        <v>16</v>
      </c>
      <c r="E18" s="14" t="s">
        <v>17</v>
      </c>
      <c r="F18" s="14" t="s">
        <v>15</v>
      </c>
      <c r="G18" s="14" t="s">
        <v>16</v>
      </c>
      <c r="H18" s="14" t="s">
        <v>17</v>
      </c>
      <c r="I18" s="14" t="s">
        <v>15</v>
      </c>
      <c r="J18" s="14" t="s">
        <v>16</v>
      </c>
      <c r="K18" s="14" t="s">
        <v>17</v>
      </c>
      <c r="L18" s="14" t="s">
        <v>18</v>
      </c>
      <c r="S18" s="13"/>
    </row>
    <row r="19" spans="2:29">
      <c r="B19" s="15">
        <v>0</v>
      </c>
      <c r="C19" s="6">
        <v>0.31900000000000001</v>
      </c>
      <c r="D19" s="6">
        <v>0.309</v>
      </c>
      <c r="E19" s="6">
        <v>0.31</v>
      </c>
      <c r="F19" s="7">
        <v>0.53300000000000003</v>
      </c>
      <c r="G19" s="7">
        <v>0.51400000000000001</v>
      </c>
      <c r="H19" s="7">
        <v>0.51800000000000002</v>
      </c>
      <c r="I19" s="16">
        <f>C19/F19</f>
        <v>0.59849906191369606</v>
      </c>
      <c r="J19" s="16">
        <f t="shared" ref="J19:K25" si="0">D19/G19</f>
        <v>0.60116731517509725</v>
      </c>
      <c r="K19" s="16">
        <f t="shared" si="0"/>
        <v>0.59845559845559848</v>
      </c>
      <c r="L19" s="16">
        <f>AVERAGE(I19:K19)</f>
        <v>0.59937399184813056</v>
      </c>
      <c r="M19" s="17"/>
      <c r="N19" s="17"/>
      <c r="S19" s="18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2:29">
      <c r="B20" s="15">
        <v>0.5</v>
      </c>
      <c r="C20" s="6">
        <v>0.35799999999999998</v>
      </c>
      <c r="D20" s="6">
        <v>0.36899999999999999</v>
      </c>
      <c r="E20" s="6">
        <v>0.36799999999999999</v>
      </c>
      <c r="F20" s="7">
        <v>0.48799999999999999</v>
      </c>
      <c r="G20" s="7">
        <v>0.49099999999999999</v>
      </c>
      <c r="H20" s="7">
        <v>0.5</v>
      </c>
      <c r="I20" s="16">
        <f t="shared" ref="I20:I25" si="1">C20/F20</f>
        <v>0.73360655737704916</v>
      </c>
      <c r="J20" s="16">
        <f t="shared" si="0"/>
        <v>0.75152749490835036</v>
      </c>
      <c r="K20" s="16">
        <f t="shared" si="0"/>
        <v>0.73599999999999999</v>
      </c>
      <c r="L20" s="16">
        <f t="shared" ref="L20:L25" si="2">AVERAGE(I20:K20)</f>
        <v>0.74037801742846643</v>
      </c>
      <c r="M20" s="17"/>
      <c r="N20" s="17"/>
      <c r="S20" s="18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2:29">
      <c r="B21" s="15">
        <v>1</v>
      </c>
      <c r="C21" s="6">
        <v>0.41699999999999998</v>
      </c>
      <c r="D21" s="6">
        <v>0.42299999999999999</v>
      </c>
      <c r="E21" s="6">
        <v>0.42299999999999999</v>
      </c>
      <c r="F21" s="7">
        <v>0.48</v>
      </c>
      <c r="G21" s="7">
        <v>0.47199999999999998</v>
      </c>
      <c r="H21" s="7">
        <v>0.48</v>
      </c>
      <c r="I21" s="16">
        <f t="shared" si="1"/>
        <v>0.86875000000000002</v>
      </c>
      <c r="J21" s="16">
        <f t="shared" si="0"/>
        <v>0.89618644067796616</v>
      </c>
      <c r="K21" s="16">
        <f t="shared" si="0"/>
        <v>0.88124999999999998</v>
      </c>
      <c r="L21" s="16">
        <f t="shared" si="2"/>
        <v>0.88206214689265539</v>
      </c>
      <c r="M21" s="17"/>
      <c r="N21" s="17"/>
      <c r="S21" s="18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2:29">
      <c r="B22" s="15">
        <v>3</v>
      </c>
      <c r="C22" s="6">
        <v>0.60299999999999998</v>
      </c>
      <c r="D22" s="6">
        <v>0.59099999999999997</v>
      </c>
      <c r="E22" s="6">
        <v>0.623</v>
      </c>
      <c r="F22" s="7">
        <v>0.42</v>
      </c>
      <c r="G22" s="7">
        <v>0.41899999999999998</v>
      </c>
      <c r="H22" s="7">
        <v>0.42299999999999999</v>
      </c>
      <c r="I22" s="16">
        <f t="shared" si="1"/>
        <v>1.4357142857142857</v>
      </c>
      <c r="J22" s="16">
        <f t="shared" si="0"/>
        <v>1.4105011933174225</v>
      </c>
      <c r="K22" s="16">
        <f t="shared" si="0"/>
        <v>1.4728132387706856</v>
      </c>
      <c r="L22" s="16">
        <f t="shared" si="2"/>
        <v>1.4396762392674647</v>
      </c>
      <c r="M22" s="17"/>
      <c r="N22" s="17"/>
      <c r="S22" s="18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2:29">
      <c r="B23" s="15">
        <v>5</v>
      </c>
      <c r="C23" s="6">
        <v>0.72599999999999998</v>
      </c>
      <c r="D23" s="6">
        <v>0.73699999999999999</v>
      </c>
      <c r="E23" s="6">
        <v>0.75600000000000001</v>
      </c>
      <c r="F23" s="7">
        <v>0.376</v>
      </c>
      <c r="G23" s="7">
        <v>0.376</v>
      </c>
      <c r="H23" s="7">
        <v>0.36899999999999999</v>
      </c>
      <c r="I23" s="16">
        <f t="shared" si="1"/>
        <v>1.9308510638297871</v>
      </c>
      <c r="J23" s="16">
        <f t="shared" si="0"/>
        <v>1.9601063829787233</v>
      </c>
      <c r="K23" s="16">
        <f t="shared" si="0"/>
        <v>2.0487804878048781</v>
      </c>
      <c r="L23" s="16">
        <f t="shared" si="2"/>
        <v>1.9799126448711295</v>
      </c>
      <c r="M23" s="17"/>
      <c r="N23" s="17"/>
      <c r="S23" s="18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2:29">
      <c r="B24" s="15">
        <v>8</v>
      </c>
      <c r="C24" s="6">
        <v>0.89100000000000001</v>
      </c>
      <c r="D24" s="6">
        <v>0.86399999999999999</v>
      </c>
      <c r="E24" s="6">
        <v>0.88500000000000001</v>
      </c>
      <c r="F24" s="7">
        <v>0.33900000000000002</v>
      </c>
      <c r="G24" s="7">
        <v>0.32100000000000001</v>
      </c>
      <c r="H24" s="7">
        <v>0.32200000000000001</v>
      </c>
      <c r="I24" s="16">
        <f t="shared" si="1"/>
        <v>2.6283185840707963</v>
      </c>
      <c r="J24" s="16">
        <f t="shared" si="0"/>
        <v>2.6915887850467288</v>
      </c>
      <c r="K24" s="16">
        <f t="shared" si="0"/>
        <v>2.7484472049689441</v>
      </c>
      <c r="L24" s="16">
        <f t="shared" si="2"/>
        <v>2.6894515246954893</v>
      </c>
      <c r="M24" s="17"/>
      <c r="N24" s="17"/>
      <c r="S24" s="18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2:29">
      <c r="B25" s="15">
        <v>10</v>
      </c>
      <c r="C25" s="6">
        <v>0.97299999999999998</v>
      </c>
      <c r="D25" s="6">
        <v>0.94899999999999995</v>
      </c>
      <c r="E25" s="6">
        <v>0.95199999999999996</v>
      </c>
      <c r="F25" s="7">
        <v>0.30399999999999999</v>
      </c>
      <c r="G25" s="7">
        <v>0.308</v>
      </c>
      <c r="H25" s="7">
        <v>0.307</v>
      </c>
      <c r="I25" s="16">
        <f t="shared" si="1"/>
        <v>3.200657894736842</v>
      </c>
      <c r="J25" s="16">
        <f t="shared" si="0"/>
        <v>3.081168831168831</v>
      </c>
      <c r="K25" s="16">
        <f t="shared" si="0"/>
        <v>3.1009771986970684</v>
      </c>
      <c r="L25" s="16">
        <f t="shared" si="2"/>
        <v>3.127601308200914</v>
      </c>
      <c r="M25" s="17"/>
      <c r="N25" s="17"/>
      <c r="S25" s="18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2:29">
      <c r="B26" s="18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S26" s="18"/>
      <c r="T26" s="3"/>
      <c r="U26" s="3"/>
      <c r="W26" s="3"/>
      <c r="Z26" s="3"/>
      <c r="AA26" s="3"/>
      <c r="AB26" s="3"/>
      <c r="AC26" s="3"/>
    </row>
    <row r="27" spans="2:29">
      <c r="B27" s="18"/>
      <c r="C27" s="3"/>
      <c r="D27" s="3"/>
      <c r="E27" s="3"/>
      <c r="F27" s="3"/>
      <c r="G27" s="3"/>
      <c r="H27" s="3"/>
      <c r="I27" s="3"/>
      <c r="J27" s="3"/>
      <c r="K27" s="3"/>
      <c r="L27" s="3"/>
      <c r="M27" s="17"/>
      <c r="N27" s="17"/>
      <c r="S27" s="18"/>
      <c r="T27" s="3"/>
      <c r="U27" s="3"/>
      <c r="W27" s="3"/>
      <c r="Z27" s="3"/>
      <c r="AA27" s="3"/>
      <c r="AB27" s="3"/>
      <c r="AC27" s="3"/>
    </row>
    <row r="30" spans="2:29">
      <c r="B30" s="14" t="s">
        <v>19</v>
      </c>
      <c r="C30" s="5"/>
      <c r="S30" s="1"/>
    </row>
    <row r="31" spans="2:29">
      <c r="B31" s="5" t="s">
        <v>20</v>
      </c>
      <c r="C31" s="19">
        <f>INTERCEPT(L19:L25,B19:B25)</f>
        <v>0.63567651113414603</v>
      </c>
      <c r="T31" s="20"/>
    </row>
    <row r="32" spans="2:29">
      <c r="B32" s="5" t="s">
        <v>21</v>
      </c>
      <c r="C32" s="19">
        <f>SLOPE(L19:L25,B19:B25)</f>
        <v>0.25486255619146281</v>
      </c>
      <c r="T32" s="20"/>
    </row>
    <row r="33" spans="1:29">
      <c r="A33" s="22" t="s">
        <v>22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9">
      <c r="B34" s="27" t="s">
        <v>23</v>
      </c>
      <c r="C34" s="26" t="s">
        <v>12</v>
      </c>
      <c r="D34" s="26"/>
      <c r="E34" s="26"/>
      <c r="F34" s="26" t="s">
        <v>13</v>
      </c>
      <c r="G34" s="26"/>
      <c r="H34" s="26"/>
      <c r="I34" s="26" t="s">
        <v>14</v>
      </c>
      <c r="J34" s="26"/>
      <c r="K34" s="26"/>
      <c r="L34" s="26"/>
      <c r="M34" s="25" t="s">
        <v>24</v>
      </c>
      <c r="N34" s="25" t="s">
        <v>25</v>
      </c>
      <c r="O34" s="28" t="s">
        <v>26</v>
      </c>
      <c r="P34" s="28" t="s">
        <v>27</v>
      </c>
      <c r="Q34" s="25" t="s">
        <v>28</v>
      </c>
      <c r="R34" s="25" t="s">
        <v>29</v>
      </c>
      <c r="S34" s="27" t="s">
        <v>30</v>
      </c>
      <c r="T34" s="25" t="s">
        <v>31</v>
      </c>
      <c r="U34" s="25" t="s">
        <v>32</v>
      </c>
      <c r="W34" s="24"/>
      <c r="X34" s="24"/>
      <c r="Y34" s="24"/>
      <c r="Z34" s="24"/>
      <c r="AA34" s="24"/>
      <c r="AB34" s="24"/>
      <c r="AC34" s="24"/>
    </row>
    <row r="35" spans="1:29">
      <c r="B35" s="27"/>
      <c r="C35" s="14" t="s">
        <v>15</v>
      </c>
      <c r="D35" s="14" t="s">
        <v>16</v>
      </c>
      <c r="E35" s="14" t="s">
        <v>17</v>
      </c>
      <c r="F35" s="14" t="s">
        <v>15</v>
      </c>
      <c r="G35" s="14" t="s">
        <v>16</v>
      </c>
      <c r="H35" s="14" t="s">
        <v>17</v>
      </c>
      <c r="I35" s="14" t="s">
        <v>15</v>
      </c>
      <c r="J35" s="14" t="s">
        <v>16</v>
      </c>
      <c r="K35" s="14" t="s">
        <v>17</v>
      </c>
      <c r="L35" s="14" t="s">
        <v>18</v>
      </c>
      <c r="M35" s="25"/>
      <c r="N35" s="25"/>
      <c r="O35" s="28"/>
      <c r="P35" s="28"/>
      <c r="Q35" s="25"/>
      <c r="R35" s="25"/>
      <c r="S35" s="27"/>
      <c r="T35" s="25"/>
      <c r="U35" s="25"/>
    </row>
    <row r="36" spans="1:29">
      <c r="B36" s="21" t="s">
        <v>33</v>
      </c>
      <c r="C36" s="8">
        <v>0.437</v>
      </c>
      <c r="D36" s="8">
        <v>0.439</v>
      </c>
      <c r="E36" s="8">
        <v>0.44900000000000001</v>
      </c>
      <c r="F36" s="10">
        <v>0.46300000000000002</v>
      </c>
      <c r="G36" s="10">
        <v>0.46</v>
      </c>
      <c r="H36" s="10">
        <v>0.45400000000000001</v>
      </c>
      <c r="I36" s="16">
        <f>C36/F36</f>
        <v>0.94384449244060475</v>
      </c>
      <c r="J36" s="16">
        <f>D36/G36</f>
        <v>0.95434782608695645</v>
      </c>
      <c r="K36" s="16">
        <f>E36/H36</f>
        <v>0.98898678414096919</v>
      </c>
      <c r="L36" s="16">
        <f>AVERAGE(I36:K36)</f>
        <v>0.96239303422284339</v>
      </c>
      <c r="M36" s="16">
        <f>(L36-$C$31)/$C$32</f>
        <v>1.2819322224927188</v>
      </c>
      <c r="N36" s="5">
        <v>500</v>
      </c>
      <c r="O36" s="19">
        <f>(N36*M36)/100</f>
        <v>6.4096611124635929</v>
      </c>
      <c r="P36" s="5">
        <v>1200</v>
      </c>
      <c r="Q36" s="19">
        <f>(P36*O36)/1000</f>
        <v>7.6915933349563108</v>
      </c>
      <c r="R36" s="29">
        <f>AVERAGE(Q36:Q37)</f>
        <v>7.5295879605446121</v>
      </c>
      <c r="S36" s="30">
        <f>_xlfn.STDEV.S(Q36:Q37)</f>
        <v>0.22911019767035484</v>
      </c>
      <c r="T36" s="32">
        <f>AVERAGE(O36:O37)</f>
        <v>6.2746566337871776</v>
      </c>
      <c r="U36" s="32">
        <f>_xlfn.STDEV.S(O36:O37)</f>
        <v>0.19092516472529644</v>
      </c>
      <c r="W36" s="3"/>
      <c r="Z36" s="3"/>
      <c r="AA36" s="3"/>
      <c r="AB36" s="3"/>
      <c r="AC36" s="3"/>
    </row>
    <row r="37" spans="1:29">
      <c r="B37" s="5" t="s">
        <v>34</v>
      </c>
      <c r="C37" s="8">
        <v>0.38200000000000001</v>
      </c>
      <c r="D37" s="8">
        <v>0.38200000000000001</v>
      </c>
      <c r="E37" s="8">
        <v>0.38300000000000001</v>
      </c>
      <c r="F37" s="10">
        <v>0.48099999999999998</v>
      </c>
      <c r="G37" s="10">
        <v>0.48</v>
      </c>
      <c r="H37" s="10">
        <v>0.48699999999999999</v>
      </c>
      <c r="I37" s="16">
        <f t="shared" ref="I37:K39" si="3">C37/F37</f>
        <v>0.79417879417879422</v>
      </c>
      <c r="J37" s="16">
        <f t="shared" si="3"/>
        <v>0.79583333333333339</v>
      </c>
      <c r="K37" s="16">
        <f t="shared" si="3"/>
        <v>0.78644763860369615</v>
      </c>
      <c r="L37" s="16">
        <f t="shared" ref="L37" si="4">AVERAGE(I37:K37)</f>
        <v>0.79215325537194126</v>
      </c>
      <c r="M37" s="16">
        <f>(L37-$C$31)/$C$32</f>
        <v>0.61396521551107619</v>
      </c>
      <c r="N37" s="5">
        <v>1000</v>
      </c>
      <c r="O37" s="19">
        <f t="shared" ref="O37" si="5">(N37*M37)/100</f>
        <v>6.1396521551107615</v>
      </c>
      <c r="P37" s="5">
        <v>1200</v>
      </c>
      <c r="Q37" s="19">
        <f t="shared" ref="Q37" si="6">(P37*O37)/1000</f>
        <v>7.3675825861329143</v>
      </c>
      <c r="R37" s="29"/>
      <c r="S37" s="31"/>
      <c r="T37" s="33"/>
      <c r="U37" s="33"/>
      <c r="W37" s="3"/>
      <c r="Z37" s="3"/>
      <c r="AA37" s="3"/>
      <c r="AB37" s="3"/>
      <c r="AC37" s="3"/>
    </row>
    <row r="38" spans="1:29">
      <c r="B38" s="21" t="s">
        <v>35</v>
      </c>
      <c r="C38" s="9">
        <v>0.41399999999999998</v>
      </c>
      <c r="D38" s="9">
        <v>0.40799999999999997</v>
      </c>
      <c r="E38" s="9">
        <v>0.41699999999999998</v>
      </c>
      <c r="F38" s="11">
        <v>0.48899999999999999</v>
      </c>
      <c r="G38" s="11">
        <v>0.48</v>
      </c>
      <c r="H38" s="11">
        <v>0.47399999999999998</v>
      </c>
      <c r="I38" s="16">
        <f t="shared" si="3"/>
        <v>0.84662576687116564</v>
      </c>
      <c r="J38" s="16">
        <f t="shared" si="3"/>
        <v>0.85</v>
      </c>
      <c r="K38" s="16">
        <f t="shared" si="3"/>
        <v>0.879746835443038</v>
      </c>
      <c r="L38" s="16">
        <f>AVERAGE(I38:K38)</f>
        <v>0.85879086743806798</v>
      </c>
      <c r="M38" s="16">
        <f>(L38-$C$31)/$C$32</f>
        <v>0.87543011275579319</v>
      </c>
      <c r="N38" s="5">
        <v>500</v>
      </c>
      <c r="O38" s="19">
        <f>(N38*M38)/100</f>
        <v>4.3771505637789661</v>
      </c>
      <c r="P38" s="5">
        <v>1200</v>
      </c>
      <c r="Q38" s="19">
        <f>(P38*O38)/1000</f>
        <v>5.2525806765347589</v>
      </c>
      <c r="R38" s="29">
        <f>AVERAGE(Q38:Q39)</f>
        <v>5.2625499391773749</v>
      </c>
      <c r="S38" s="30">
        <f>_xlfn.STDEV.S(Q38:Q39)</f>
        <v>1.4098666436046981E-2</v>
      </c>
      <c r="T38" s="32">
        <f>AVERAGE(O38:O39)</f>
        <v>4.3854582826478126</v>
      </c>
      <c r="U38" s="32">
        <f>_xlfn.STDEV.S(O38:O39)</f>
        <v>1.1748888696705609E-2</v>
      </c>
      <c r="W38" s="3"/>
      <c r="Z38" s="3"/>
      <c r="AA38" s="3"/>
      <c r="AB38" s="3"/>
      <c r="AC38" s="3"/>
    </row>
    <row r="39" spans="1:29">
      <c r="B39" s="5" t="s">
        <v>36</v>
      </c>
      <c r="C39" s="9">
        <v>0.36799999999999999</v>
      </c>
      <c r="D39" s="9">
        <v>0.373</v>
      </c>
      <c r="E39" s="9">
        <v>0.376</v>
      </c>
      <c r="F39" s="11">
        <v>0.49199999999999999</v>
      </c>
      <c r="G39" s="11">
        <v>0.5</v>
      </c>
      <c r="H39" s="11">
        <v>0.502</v>
      </c>
      <c r="I39" s="16">
        <f t="shared" si="3"/>
        <v>0.74796747967479671</v>
      </c>
      <c r="J39" s="16">
        <f t="shared" si="3"/>
        <v>0.746</v>
      </c>
      <c r="K39" s="16">
        <f t="shared" si="3"/>
        <v>0.74900398406374502</v>
      </c>
      <c r="L39" s="16">
        <f>AVERAGE(I39:K39)</f>
        <v>0.74765715457951387</v>
      </c>
      <c r="M39" s="16">
        <f>(L39-$C$31)/$C$32</f>
        <v>0.43937660015166591</v>
      </c>
      <c r="N39" s="5">
        <v>1000</v>
      </c>
      <c r="O39" s="19">
        <f>(N39*M39)/100</f>
        <v>4.3937660015166591</v>
      </c>
      <c r="P39" s="5">
        <v>1200</v>
      </c>
      <c r="Q39" s="19">
        <f>(P39*O39)/1000</f>
        <v>5.2725192018199909</v>
      </c>
      <c r="R39" s="29"/>
      <c r="S39" s="31"/>
      <c r="T39" s="33"/>
      <c r="U39" s="33"/>
      <c r="W39" s="3"/>
      <c r="Z39" s="3"/>
      <c r="AA39" s="3"/>
      <c r="AB39" s="3"/>
      <c r="AC39" s="3"/>
    </row>
    <row r="40" spans="1:29">
      <c r="A40" s="22" t="s">
        <v>37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9">
      <c r="B41" s="14" t="s">
        <v>38</v>
      </c>
      <c r="C41" s="14" t="s">
        <v>39</v>
      </c>
      <c r="D41" s="14" t="s">
        <v>40</v>
      </c>
    </row>
    <row r="42" spans="1:29">
      <c r="B42" s="14" t="s">
        <v>41</v>
      </c>
      <c r="C42" s="5">
        <v>6.3</v>
      </c>
      <c r="D42" s="5">
        <f>C42*C45</f>
        <v>7.56</v>
      </c>
      <c r="I42" s="3"/>
      <c r="J42" s="3"/>
      <c r="K42" s="3"/>
      <c r="L42" s="3"/>
      <c r="M42" s="3"/>
      <c r="O42" s="20"/>
      <c r="Q42" s="20"/>
      <c r="R42" s="34"/>
      <c r="S42" s="35"/>
      <c r="T42" s="34"/>
      <c r="U42" s="34"/>
    </row>
    <row r="43" spans="1:29">
      <c r="B43" s="14" t="s">
        <v>42</v>
      </c>
      <c r="C43" s="5">
        <v>4.4000000000000004</v>
      </c>
      <c r="D43" s="5">
        <f>C43*C45</f>
        <v>5.28</v>
      </c>
      <c r="I43" s="3"/>
      <c r="J43" s="3"/>
      <c r="K43" s="3"/>
      <c r="L43" s="3"/>
      <c r="M43" s="3"/>
      <c r="O43" s="20"/>
      <c r="Q43" s="20"/>
      <c r="R43" s="34"/>
      <c r="S43" s="35"/>
      <c r="T43" s="34"/>
      <c r="U43" s="34"/>
    </row>
    <row r="45" spans="1:29">
      <c r="B45" s="1" t="s">
        <v>43</v>
      </c>
      <c r="C45">
        <v>1.2</v>
      </c>
    </row>
  </sheetData>
  <mergeCells count="40">
    <mergeCell ref="A40:U40"/>
    <mergeCell ref="R42:R43"/>
    <mergeCell ref="S42:S43"/>
    <mergeCell ref="T42:T43"/>
    <mergeCell ref="U42:U43"/>
    <mergeCell ref="Z34:AC34"/>
    <mergeCell ref="R36:R37"/>
    <mergeCell ref="S36:S37"/>
    <mergeCell ref="T36:T37"/>
    <mergeCell ref="U36:U37"/>
    <mergeCell ref="W34:Y34"/>
    <mergeCell ref="R38:R39"/>
    <mergeCell ref="S38:S39"/>
    <mergeCell ref="T38:T39"/>
    <mergeCell ref="U38:U39"/>
    <mergeCell ref="Q34:Q35"/>
    <mergeCell ref="R34:R35"/>
    <mergeCell ref="S34:S35"/>
    <mergeCell ref="T34:T35"/>
    <mergeCell ref="U34:U35"/>
    <mergeCell ref="A33:U33"/>
    <mergeCell ref="B34:B35"/>
    <mergeCell ref="C34:E34"/>
    <mergeCell ref="F34:H34"/>
    <mergeCell ref="I34:L34"/>
    <mergeCell ref="M34:M35"/>
    <mergeCell ref="N34:N35"/>
    <mergeCell ref="O34:O35"/>
    <mergeCell ref="P34:P35"/>
    <mergeCell ref="A1:U1"/>
    <mergeCell ref="A15:U15"/>
    <mergeCell ref="C16:L16"/>
    <mergeCell ref="T16:AC16"/>
    <mergeCell ref="B17:B18"/>
    <mergeCell ref="C17:E17"/>
    <mergeCell ref="F17:H17"/>
    <mergeCell ref="I17:L17"/>
    <mergeCell ref="T17:V17"/>
    <mergeCell ref="W17:Y17"/>
    <mergeCell ref="Z17:A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Helsinki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Radesic, Matea</cp:lastModifiedBy>
  <cp:revision/>
  <dcterms:created xsi:type="dcterms:W3CDTF">2025-12-02T12:00:40Z</dcterms:created>
  <dcterms:modified xsi:type="dcterms:W3CDTF">2026-02-19T17:26:13Z</dcterms:modified>
  <cp:category/>
  <cp:contentStatus/>
</cp:coreProperties>
</file>