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19"/>
  <workbookPr/>
  <xr:revisionPtr revIDLastSave="0" documentId="8_{BEBCC97C-6D94-4D99-8F69-CF7F839D1958}" xr6:coauthVersionLast="47" xr6:coauthVersionMax="47" xr10:uidLastSave="{00000000-0000-0000-0000-000000000000}"/>
  <bookViews>
    <workbookView xWindow="0" yWindow="0" windowWidth="0" windowHeight="0" firstSheet="15" activeTab="15" xr2:uid="{00000000-000D-0000-FFFF-FFFF00000000}"/>
  </bookViews>
  <sheets>
    <sheet name="Table 10" sheetId="1" r:id="rId1"/>
    <sheet name="Table 11" sheetId="2" r:id="rId2"/>
    <sheet name="Table 12" sheetId="3" r:id="rId3"/>
    <sheet name="Table 13" sheetId="4" r:id="rId4"/>
    <sheet name="Table 14" sheetId="5" r:id="rId5"/>
    <sheet name="Table 15" sheetId="6" r:id="rId6"/>
    <sheet name="Table 16" sheetId="7" r:id="rId7"/>
    <sheet name="Table 17" sheetId="8" r:id="rId8"/>
    <sheet name="Table 18" sheetId="9" r:id="rId9"/>
    <sheet name="Table 19" sheetId="10" r:id="rId10"/>
    <sheet name="Table 20" sheetId="11" r:id="rId11"/>
    <sheet name="Table 21" sheetId="12" r:id="rId12"/>
    <sheet name="Table 22" sheetId="13" r:id="rId13"/>
    <sheet name="Table 23" sheetId="14" r:id="rId14"/>
    <sheet name="Table 24" sheetId="15" r:id="rId15"/>
    <sheet name="Table 26-34 Digital Biomarkers" sheetId="16" r:id="rId1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6" i="2" l="1"/>
  <c r="L8" i="2"/>
  <c r="U9" i="2"/>
  <c r="U17" i="2"/>
  <c r="L20" i="2"/>
  <c r="U20" i="2"/>
  <c r="O21" i="2"/>
  <c r="F22" i="2"/>
  <c r="I22" i="2"/>
  <c r="R22" i="2"/>
  <c r="U22" i="2"/>
  <c r="F23" i="2"/>
  <c r="I23" i="2"/>
  <c r="R23" i="2"/>
  <c r="L24" i="2"/>
  <c r="U27" i="2"/>
  <c r="L28" i="2"/>
  <c r="L29" i="2"/>
  <c r="I31" i="2"/>
  <c r="L31" i="2"/>
  <c r="U31" i="2"/>
  <c r="L34" i="2"/>
  <c r="U35" i="2"/>
  <c r="L39" i="2"/>
  <c r="L40" i="2"/>
  <c r="U40" i="2"/>
  <c r="U41" i="2"/>
  <c r="U42" i="2"/>
  <c r="L44" i="2"/>
  <c r="U56" i="2"/>
  <c r="L58" i="2"/>
  <c r="U61" i="2"/>
  <c r="U62" i="2"/>
  <c r="L65" i="2"/>
  <c r="F67" i="2"/>
  <c r="U67" i="2"/>
  <c r="L68" i="2"/>
  <c r="L69" i="2"/>
  <c r="L70" i="2"/>
  <c r="L71" i="2"/>
  <c r="L72" i="2"/>
  <c r="L74" i="2"/>
  <c r="L75" i="2"/>
  <c r="L77" i="2"/>
  <c r="L79" i="2"/>
  <c r="U80" i="2"/>
  <c r="L81" i="2"/>
  <c r="L82" i="2"/>
  <c r="L84" i="2"/>
  <c r="U84" i="2"/>
  <c r="U88" i="2"/>
  <c r="L89" i="2"/>
  <c r="L89" i="15"/>
  <c r="O88" i="15"/>
  <c r="I87" i="15"/>
  <c r="F87" i="15"/>
  <c r="O86" i="15"/>
  <c r="O85" i="15"/>
  <c r="L83" i="15"/>
  <c r="L81" i="15"/>
  <c r="F81" i="15"/>
  <c r="O80" i="15"/>
  <c r="I79" i="15"/>
  <c r="F79" i="15"/>
  <c r="O78" i="15"/>
  <c r="O76" i="15"/>
  <c r="O75" i="15"/>
  <c r="I67" i="15"/>
  <c r="F67" i="15"/>
  <c r="O66" i="15"/>
  <c r="L65" i="15"/>
  <c r="I65" i="15"/>
  <c r="O64" i="15"/>
  <c r="O63" i="15"/>
  <c r="O62" i="15"/>
  <c r="O61" i="15"/>
  <c r="F61" i="15"/>
  <c r="O59" i="15"/>
  <c r="L57" i="15"/>
  <c r="I57" i="15"/>
  <c r="F57" i="15"/>
  <c r="O56" i="15"/>
  <c r="L55" i="15"/>
  <c r="O52" i="15"/>
  <c r="L50" i="15"/>
  <c r="O49" i="15"/>
  <c r="I49" i="15"/>
  <c r="O47" i="15"/>
  <c r="L45" i="15"/>
  <c r="F45" i="15"/>
  <c r="O42" i="15"/>
  <c r="O40" i="15"/>
  <c r="L32" i="15"/>
  <c r="O31" i="15"/>
  <c r="O30" i="15"/>
  <c r="L30" i="15"/>
  <c r="I30" i="15"/>
  <c r="F30" i="15"/>
  <c r="O29" i="15"/>
  <c r="O27" i="15"/>
  <c r="O26" i="15"/>
  <c r="L25" i="15"/>
  <c r="F25" i="15"/>
  <c r="L24" i="15"/>
  <c r="O22" i="15"/>
  <c r="L21" i="15"/>
  <c r="L20" i="15"/>
  <c r="I20" i="15"/>
  <c r="O18" i="15"/>
  <c r="L16" i="15"/>
  <c r="L15" i="15"/>
  <c r="L12" i="15"/>
  <c r="I12" i="15"/>
  <c r="F12" i="15"/>
  <c r="O11" i="15"/>
  <c r="I11" i="15"/>
  <c r="O9" i="15"/>
  <c r="L6" i="15"/>
  <c r="O86" i="14"/>
  <c r="L83" i="14"/>
  <c r="O80" i="14"/>
  <c r="O78" i="14"/>
  <c r="O76" i="14"/>
  <c r="I67" i="14"/>
  <c r="F67" i="14"/>
  <c r="O66" i="14"/>
  <c r="O63" i="14"/>
  <c r="I63" i="14"/>
  <c r="O62" i="14"/>
  <c r="O61" i="14"/>
  <c r="O59" i="14"/>
  <c r="I57" i="14"/>
  <c r="O56" i="14"/>
  <c r="O52" i="14"/>
  <c r="O49" i="14"/>
  <c r="O47" i="14"/>
  <c r="O45" i="14"/>
  <c r="O42" i="14"/>
  <c r="O40" i="14"/>
  <c r="O27" i="14"/>
  <c r="O26" i="14"/>
  <c r="O22" i="14"/>
  <c r="O11" i="14"/>
  <c r="O88" i="13"/>
  <c r="O86" i="13"/>
  <c r="L83" i="13"/>
  <c r="O80" i="13"/>
  <c r="O78" i="13"/>
  <c r="O76" i="13"/>
  <c r="F72" i="13"/>
  <c r="O66" i="13"/>
  <c r="O63" i="13"/>
  <c r="O62" i="13"/>
  <c r="O61" i="13"/>
  <c r="L57" i="13"/>
  <c r="F57" i="13"/>
  <c r="O56" i="13"/>
  <c r="O52" i="13"/>
  <c r="O49" i="13"/>
  <c r="O47" i="13"/>
  <c r="O46" i="13"/>
  <c r="O45" i="13"/>
  <c r="O42" i="13"/>
  <c r="O40" i="13"/>
  <c r="O30" i="13"/>
  <c r="O27" i="13"/>
  <c r="O26" i="13"/>
  <c r="O22" i="13"/>
  <c r="O18" i="13"/>
  <c r="O11" i="13"/>
  <c r="O86" i="12"/>
  <c r="O85" i="12"/>
  <c r="L81" i="12"/>
  <c r="I81" i="12"/>
  <c r="F81" i="12"/>
  <c r="O80" i="12"/>
  <c r="F80" i="12"/>
  <c r="O78" i="12"/>
  <c r="O66" i="12"/>
  <c r="I65" i="12"/>
  <c r="F65" i="12"/>
  <c r="O64" i="12"/>
  <c r="O61" i="12"/>
  <c r="I57" i="12"/>
  <c r="F57" i="12"/>
  <c r="O56" i="12"/>
  <c r="O52" i="12"/>
  <c r="O49" i="12"/>
  <c r="O47" i="12"/>
  <c r="O42" i="12"/>
  <c r="O30" i="12"/>
  <c r="O27" i="12"/>
  <c r="O26" i="12"/>
  <c r="O22" i="12"/>
  <c r="F18" i="12"/>
  <c r="O88" i="11"/>
  <c r="O86" i="11"/>
  <c r="L83" i="11"/>
  <c r="O61" i="11"/>
  <c r="O56" i="11"/>
  <c r="L50" i="11"/>
  <c r="O49" i="11"/>
  <c r="I45" i="11"/>
  <c r="F45" i="11"/>
  <c r="O40" i="11"/>
  <c r="O27" i="11"/>
  <c r="O22" i="11"/>
  <c r="O11" i="11"/>
  <c r="L89" i="10"/>
  <c r="I89" i="10"/>
  <c r="F89" i="10"/>
  <c r="L87" i="10"/>
  <c r="I87" i="10"/>
  <c r="F87" i="10"/>
  <c r="O82" i="10"/>
  <c r="O81" i="10"/>
  <c r="L81" i="10"/>
  <c r="I81" i="10"/>
  <c r="F81" i="10"/>
  <c r="O80" i="10"/>
  <c r="I80" i="10"/>
  <c r="L79" i="10"/>
  <c r="I79" i="10"/>
  <c r="F79" i="10"/>
  <c r="L77" i="10"/>
  <c r="F77" i="10"/>
  <c r="F76" i="10"/>
  <c r="L65" i="10"/>
  <c r="I65" i="10"/>
  <c r="F65" i="10"/>
  <c r="O61" i="10"/>
  <c r="F61" i="10"/>
  <c r="O57" i="10"/>
  <c r="L57" i="10"/>
  <c r="I57" i="10"/>
  <c r="F57" i="10"/>
  <c r="O56" i="10"/>
  <c r="O55" i="10"/>
  <c r="I55" i="10"/>
  <c r="F55" i="10"/>
  <c r="O52" i="10"/>
  <c r="L50" i="10"/>
  <c r="O49" i="10"/>
  <c r="I49" i="10"/>
  <c r="L48" i="10"/>
  <c r="L45" i="10"/>
  <c r="F45" i="10"/>
  <c r="L43" i="10"/>
  <c r="O42" i="10"/>
  <c r="I39" i="10"/>
  <c r="I33" i="10"/>
  <c r="L32" i="10"/>
  <c r="I32" i="10"/>
  <c r="F32" i="10"/>
  <c r="O31" i="10"/>
  <c r="I31" i="10"/>
  <c r="O30" i="10"/>
  <c r="L30" i="10"/>
  <c r="I30" i="10"/>
  <c r="F30" i="10"/>
  <c r="O29" i="10"/>
  <c r="F28" i="10"/>
  <c r="O27" i="10"/>
  <c r="O25" i="10"/>
  <c r="L25" i="10"/>
  <c r="I25" i="10"/>
  <c r="F25" i="10"/>
  <c r="L24" i="10"/>
  <c r="I24" i="10"/>
  <c r="O22" i="10"/>
  <c r="L22" i="10"/>
  <c r="F22" i="10"/>
  <c r="L21" i="10"/>
  <c r="O20" i="10"/>
  <c r="L20" i="10"/>
  <c r="I20" i="10"/>
  <c r="F20" i="10"/>
  <c r="O18" i="10"/>
  <c r="L16" i="10"/>
  <c r="L15" i="10"/>
  <c r="L12" i="10"/>
  <c r="I12" i="10"/>
  <c r="F12" i="10"/>
  <c r="O11" i="10"/>
  <c r="I11" i="10"/>
  <c r="O9" i="10"/>
  <c r="L6" i="10"/>
  <c r="I6" i="10"/>
  <c r="O88" i="9"/>
  <c r="O87" i="9"/>
  <c r="O86" i="9"/>
  <c r="O85" i="9"/>
  <c r="L83" i="9"/>
  <c r="F82" i="9"/>
  <c r="O80" i="9"/>
  <c r="O79" i="9"/>
  <c r="F79" i="9"/>
  <c r="O78" i="9"/>
  <c r="O76" i="9"/>
  <c r="O66" i="9"/>
  <c r="L65" i="9"/>
  <c r="I65" i="9"/>
  <c r="F65" i="9"/>
  <c r="O64" i="9"/>
  <c r="O63" i="9"/>
  <c r="O62" i="9"/>
  <c r="O61" i="9"/>
  <c r="O59" i="9"/>
  <c r="L57" i="9"/>
  <c r="I57" i="9"/>
  <c r="F57" i="9"/>
  <c r="O56" i="9"/>
  <c r="L55" i="9"/>
  <c r="O52" i="9"/>
  <c r="L50" i="9"/>
  <c r="F50" i="9"/>
  <c r="O49" i="9"/>
  <c r="O47" i="9"/>
  <c r="O46" i="9"/>
  <c r="O45" i="9"/>
  <c r="O42" i="9"/>
  <c r="O40" i="9"/>
  <c r="L32" i="9"/>
  <c r="O31" i="9"/>
  <c r="O30" i="9"/>
  <c r="L30" i="9"/>
  <c r="F30" i="9"/>
  <c r="O29" i="9"/>
  <c r="O27" i="9"/>
  <c r="O26" i="9"/>
  <c r="L25" i="9"/>
  <c r="F25" i="9"/>
  <c r="I23" i="9"/>
  <c r="O22" i="9"/>
  <c r="I20" i="9"/>
  <c r="O18" i="9"/>
  <c r="I18" i="9"/>
  <c r="I17" i="9"/>
  <c r="I13" i="9"/>
  <c r="O11" i="9"/>
  <c r="O10" i="9"/>
  <c r="O9" i="9"/>
  <c r="L6" i="9"/>
  <c r="O87" i="8"/>
  <c r="O86" i="8"/>
  <c r="L83" i="8"/>
  <c r="F82" i="8"/>
  <c r="O80" i="8"/>
  <c r="O79" i="8"/>
  <c r="F79" i="8"/>
  <c r="O78" i="8"/>
  <c r="O66" i="8"/>
  <c r="I65" i="8"/>
  <c r="O63" i="8"/>
  <c r="O62" i="8"/>
  <c r="O61" i="8"/>
  <c r="O59" i="8"/>
  <c r="I57" i="8"/>
  <c r="F57" i="8"/>
  <c r="O56" i="8"/>
  <c r="L55" i="8"/>
  <c r="O52" i="8"/>
  <c r="L50" i="8"/>
  <c r="O49" i="8"/>
  <c r="O47" i="8"/>
  <c r="O46" i="8"/>
  <c r="O45" i="8"/>
  <c r="O43" i="8"/>
  <c r="O42" i="8"/>
  <c r="O30" i="8"/>
  <c r="O28" i="8"/>
  <c r="O27" i="8"/>
  <c r="O26" i="8"/>
  <c r="I23" i="8"/>
  <c r="O22" i="8"/>
  <c r="O18" i="8"/>
  <c r="O11" i="8"/>
  <c r="O10" i="8"/>
  <c r="O9" i="8"/>
  <c r="L89" i="7"/>
  <c r="F89" i="7"/>
  <c r="O88" i="7"/>
  <c r="I87" i="7"/>
  <c r="L85" i="7"/>
  <c r="O84" i="7"/>
  <c r="L82" i="7"/>
  <c r="F82" i="7"/>
  <c r="L81" i="7"/>
  <c r="F81" i="7"/>
  <c r="O80" i="7"/>
  <c r="L79" i="7"/>
  <c r="I79" i="7"/>
  <c r="F79" i="7"/>
  <c r="L77" i="7"/>
  <c r="O75" i="7"/>
  <c r="O73" i="7"/>
  <c r="L71" i="7"/>
  <c r="I71" i="7"/>
  <c r="F71" i="7"/>
  <c r="L67" i="7"/>
  <c r="I67" i="7"/>
  <c r="F67" i="7"/>
  <c r="L65" i="7"/>
  <c r="F65" i="7"/>
  <c r="L64" i="7"/>
  <c r="L63" i="7"/>
  <c r="I63" i="7"/>
  <c r="F63" i="7"/>
  <c r="O61" i="7"/>
  <c r="L58" i="7"/>
  <c r="I58" i="7"/>
  <c r="L57" i="7"/>
  <c r="O56" i="7"/>
  <c r="F56" i="7"/>
  <c r="L54" i="7"/>
  <c r="F54" i="7"/>
  <c r="L50" i="7"/>
  <c r="O49" i="7"/>
  <c r="L47" i="7"/>
  <c r="F47" i="7"/>
  <c r="F46" i="7"/>
  <c r="L44" i="7"/>
  <c r="F44" i="7"/>
  <c r="L43" i="7"/>
  <c r="F43" i="7"/>
  <c r="I42" i="7"/>
  <c r="O40" i="7"/>
  <c r="F38" i="7"/>
  <c r="L33" i="7"/>
  <c r="F33" i="7"/>
  <c r="O31" i="7"/>
  <c r="L30" i="7"/>
  <c r="O28" i="7"/>
  <c r="O27" i="7"/>
  <c r="L25" i="7"/>
  <c r="I25" i="7"/>
  <c r="F25" i="7"/>
  <c r="L24" i="7"/>
  <c r="F24" i="7"/>
  <c r="L23" i="7"/>
  <c r="L22" i="7"/>
  <c r="F22" i="7"/>
  <c r="L17" i="7"/>
  <c r="L16" i="7"/>
  <c r="L15" i="7"/>
  <c r="L12" i="7"/>
  <c r="I12" i="7"/>
  <c r="F12" i="7"/>
  <c r="L6" i="7"/>
  <c r="I6" i="7"/>
  <c r="O88" i="6"/>
  <c r="O86" i="6"/>
  <c r="O66" i="6"/>
  <c r="O61" i="6"/>
  <c r="I57" i="6"/>
  <c r="O56" i="6"/>
  <c r="O49" i="6"/>
  <c r="O40" i="6"/>
  <c r="I33" i="6"/>
  <c r="L22" i="6"/>
  <c r="L17" i="6"/>
  <c r="L89" i="5"/>
  <c r="O84" i="5"/>
  <c r="I82" i="5"/>
  <c r="O80" i="5"/>
  <c r="O79" i="5"/>
  <c r="L78" i="5"/>
  <c r="L67" i="5"/>
  <c r="L66" i="5"/>
  <c r="L65" i="5"/>
  <c r="I65" i="5"/>
  <c r="O61" i="5"/>
  <c r="I57" i="5"/>
  <c r="O56" i="5"/>
  <c r="O51" i="5"/>
  <c r="O49" i="5"/>
  <c r="O48" i="5"/>
  <c r="L47" i="5"/>
  <c r="F46" i="5"/>
  <c r="L43" i="5"/>
  <c r="L34" i="5"/>
  <c r="F33" i="5"/>
  <c r="O29" i="5"/>
  <c r="O28" i="5"/>
  <c r="O25" i="5"/>
  <c r="I25" i="5"/>
  <c r="F25" i="5"/>
  <c r="L22" i="5"/>
  <c r="I22" i="5"/>
  <c r="O20" i="5"/>
  <c r="O10" i="5"/>
  <c r="O86" i="4"/>
  <c r="O84" i="4"/>
  <c r="O80" i="4"/>
  <c r="I66" i="4"/>
  <c r="F66" i="4"/>
  <c r="L65" i="4"/>
  <c r="I65" i="4"/>
  <c r="O62" i="4"/>
  <c r="O59" i="4"/>
  <c r="O56" i="4"/>
  <c r="O49" i="4"/>
  <c r="O45" i="4"/>
  <c r="O31" i="4"/>
  <c r="O27" i="4"/>
  <c r="L23" i="4"/>
  <c r="I23" i="4"/>
  <c r="F20" i="4"/>
  <c r="L17" i="4"/>
  <c r="F14" i="4"/>
  <c r="L12" i="4"/>
  <c r="L89" i="3"/>
  <c r="I89" i="3"/>
  <c r="F89" i="3"/>
  <c r="L87" i="3"/>
  <c r="I87" i="3"/>
  <c r="L85" i="3"/>
  <c r="L82" i="3"/>
  <c r="I82" i="3"/>
  <c r="F82" i="3"/>
  <c r="L81" i="3"/>
  <c r="F81" i="3"/>
  <c r="O80" i="3"/>
  <c r="L79" i="3"/>
  <c r="I79" i="3"/>
  <c r="F79" i="3"/>
  <c r="L77" i="3"/>
  <c r="I77" i="3"/>
  <c r="O75" i="3"/>
  <c r="L71" i="3"/>
  <c r="I71" i="3"/>
  <c r="F71" i="3"/>
  <c r="L67" i="3"/>
  <c r="I67" i="3"/>
  <c r="F67" i="3"/>
  <c r="L65" i="3"/>
  <c r="F65" i="3"/>
  <c r="L64" i="3"/>
  <c r="L63" i="3"/>
  <c r="I63" i="3"/>
  <c r="F63" i="3"/>
  <c r="I62" i="3"/>
  <c r="L61" i="3"/>
  <c r="I61" i="3"/>
  <c r="F61" i="3"/>
  <c r="F60" i="3"/>
  <c r="F59" i="3"/>
  <c r="L58" i="3"/>
  <c r="L57" i="3"/>
  <c r="O56" i="3"/>
  <c r="I56" i="3"/>
  <c r="F56" i="3"/>
  <c r="L54" i="3"/>
  <c r="I54" i="3"/>
  <c r="F54" i="3"/>
  <c r="L50" i="3"/>
  <c r="I50" i="3"/>
  <c r="F50" i="3"/>
  <c r="F49" i="3"/>
  <c r="L47" i="3"/>
  <c r="I47" i="3"/>
  <c r="F47" i="3"/>
  <c r="L46" i="3"/>
  <c r="F46" i="3"/>
  <c r="L44" i="3"/>
  <c r="F44" i="3"/>
  <c r="L43" i="3"/>
  <c r="I43" i="3"/>
  <c r="F43" i="3"/>
  <c r="I39" i="3"/>
  <c r="O36" i="3"/>
  <c r="F36" i="3"/>
  <c r="L33" i="3"/>
  <c r="I33" i="3"/>
  <c r="F33" i="3"/>
  <c r="F32" i="3"/>
  <c r="O31" i="3"/>
  <c r="L30" i="3"/>
  <c r="I30" i="3"/>
  <c r="F30" i="3"/>
  <c r="L29" i="3"/>
  <c r="F29" i="3"/>
  <c r="O27" i="3"/>
  <c r="L25" i="3"/>
  <c r="I25" i="3"/>
  <c r="F25" i="3"/>
  <c r="L24" i="3"/>
  <c r="I24" i="3"/>
  <c r="F24" i="3"/>
  <c r="F22" i="3"/>
  <c r="L16" i="3"/>
  <c r="L15" i="3"/>
  <c r="L12" i="3"/>
  <c r="I12" i="3"/>
  <c r="F12" i="3"/>
  <c r="I6" i="3"/>
</calcChain>
</file>

<file path=xl/sharedStrings.xml><?xml version="1.0" encoding="utf-8"?>
<sst xmlns="http://schemas.openxmlformats.org/spreadsheetml/2006/main" count="13154" uniqueCount="6954">
  <si>
    <r>
      <rPr>
        <b/>
        <sz val="8"/>
        <color theme="1"/>
        <rFont val="Arial"/>
      </rPr>
      <t>Supplementary Table 10:</t>
    </r>
    <r>
      <rPr>
        <sz val="8"/>
        <color theme="1"/>
        <rFont val="Arial"/>
      </rPr>
      <t xml:space="preserve"> DeepECG-SL AUROC Comparison Across Cleaned and Raw Datasets (MHI, MIMIC-IV, PTB, UKB, CLSA) </t>
    </r>
  </si>
  <si>
    <t>Labels</t>
  </si>
  <si>
    <t>MHI cleaned</t>
  </si>
  <si>
    <t>MHI raw</t>
  </si>
  <si>
    <t>CLSA cleaned</t>
  </si>
  <si>
    <t>CLSA raw</t>
  </si>
  <si>
    <t>PTB cleaned</t>
  </si>
  <si>
    <t>PTB raw</t>
  </si>
  <si>
    <t>MIMIC cleaned</t>
  </si>
  <si>
    <t>MIMIC raw</t>
  </si>
  <si>
    <t>UKB cleaned</t>
  </si>
  <si>
    <t>UKB raw</t>
  </si>
  <si>
    <t>RHYTHM</t>
  </si>
  <si>
    <t>0.997 
(0.996, 0.997)</t>
  </si>
  <si>
    <t>0.743 
(0.742, 0.743)</t>
  </si>
  <si>
    <t>0.998 
(0.998, 0.999)</t>
  </si>
  <si>
    <t>0.784 
(0.782, 0.786)</t>
  </si>
  <si>
    <t>0.968 
(0.967, 0.969)</t>
  </si>
  <si>
    <t>0.969 
(0.967, 0.970)</t>
  </si>
  <si>
    <t>0.993 
(0.992, 0.993)</t>
  </si>
  <si>
    <t>0.992 
(0.992, 0.993)</t>
  </si>
  <si>
    <t>0.998 
(0.998, 0.998)</t>
  </si>
  <si>
    <t>0.755 
(0.753, 0.756)</t>
  </si>
  <si>
    <t>Ventricular tachycardia</t>
  </si>
  <si>
    <t>0.995 
(0.995, 0.995)</t>
  </si>
  <si>
    <t>0.290 
(0.290, 0.291)</t>
  </si>
  <si>
    <t>0.000 
(-0.000, 0.000)</t>
  </si>
  <si>
    <t>0.000 
(-0.002, 0.002)</t>
  </si>
  <si>
    <t>1.000 
(0.999, 1.001)</t>
  </si>
  <si>
    <t>0.994 
(0.994, 0.994)</t>
  </si>
  <si>
    <t>0.999 
(0.999, 0.999)</t>
  </si>
  <si>
    <t>0.642 
(0.641, 0.642)</t>
  </si>
  <si>
    <t>0.020 
(0.019, 0.022)</t>
  </si>
  <si>
    <t>Bradycardia</t>
  </si>
  <si>
    <t>0.996 
(0.996, 0.997)</t>
  </si>
  <si>
    <t>0.636 
(0.635, 0.637)</t>
  </si>
  <si>
    <t>0.594 
(0.593, 0.596)</t>
  </si>
  <si>
    <t>0.999 
(0.998, 1.001)</t>
  </si>
  <si>
    <t>0.999 
(0.998, 1.000)</t>
  </si>
  <si>
    <t>0.984 
(0.983, 0.984)</t>
  </si>
  <si>
    <t>0.985 
(0.984, 0.985)</t>
  </si>
  <si>
    <t>0.994 
(0.993, 0.994)</t>
  </si>
  <si>
    <t>0.576 
(0.575, 0.578)</t>
  </si>
  <si>
    <t>Brugada</t>
  </si>
  <si>
    <t>0.964 
(0.964, 0.964)</t>
  </si>
  <si>
    <t>0.517 
(0.516, 0.517)</t>
  </si>
  <si>
    <t>0.000 
(-0.001, 0.001)</t>
  </si>
  <si>
    <t>Wolff-Parkinson-White (Pre-excitation syndrome)</t>
  </si>
  <si>
    <t>0.989 
(0.989, 0.990)</t>
  </si>
  <si>
    <t>0.264 
(0.263, 0.265)</t>
  </si>
  <si>
    <t>0.962 
(0.962, 0.962)</t>
  </si>
  <si>
    <t>0.211 
(0.209, 0.213)</t>
  </si>
  <si>
    <t>0.797 
(0.797, 0.797)</t>
  </si>
  <si>
    <t>0.939 
(0.939, 0.939)</t>
  </si>
  <si>
    <t>0.330 
(0.328, 0.331)</t>
  </si>
  <si>
    <t>Atrial flutter</t>
  </si>
  <si>
    <t>0.984 
(0.984, 0.984)</t>
  </si>
  <si>
    <t>0.598 
(0.598, 0.599)</t>
  </si>
  <si>
    <t>0.959 
(0.959, 0.960)</t>
  </si>
  <si>
    <t>0.689 
(0.688, 0.691)</t>
  </si>
  <si>
    <t>0.994 
(0.992, 0.995)</t>
  </si>
  <si>
    <t>0.992 
(0.990, 0.993)</t>
  </si>
  <si>
    <t>0.930 
(0.930, 0.931)</t>
  </si>
  <si>
    <t>0.930 
(0.930, 0.930)</t>
  </si>
  <si>
    <t>0.945 
(0.944, 0.945)</t>
  </si>
  <si>
    <t>0.533 
(0.532, 0.535)</t>
  </si>
  <si>
    <t>Ectopic atrial rhythm (&lt; 100 BPM)</t>
  </si>
  <si>
    <t>0.937 
(0.937, 0.937)</t>
  </si>
  <si>
    <t>0.513 
(0.512, 0.514)</t>
  </si>
  <si>
    <t>0.989 
(0.988, 0.989)</t>
  </si>
  <si>
    <t>0.679 
(0.678, 0.681)</t>
  </si>
  <si>
    <t>0.707 
(0.706, 0.708)</t>
  </si>
  <si>
    <t>0.702 
(0.700, 0.703)</t>
  </si>
  <si>
    <t>0.902 
(0.901, 0.902)</t>
  </si>
  <si>
    <t>0.901 
(0.900, 0.901)</t>
  </si>
  <si>
    <t>0.990 
(0.990, 0.991)</t>
  </si>
  <si>
    <t>0.563 
(0.562, 0.565)</t>
  </si>
  <si>
    <t>Atrial tachycardia (&gt;= 100 BPM)</t>
  </si>
  <si>
    <t>0.560 
(0.559, 0.560)</t>
  </si>
  <si>
    <t>0.582 
(0.580, 0.583)</t>
  </si>
  <si>
    <t>0.970 
(0.969, 0.971)</t>
  </si>
  <si>
    <t>0.983 
(0.982, 0.983)</t>
  </si>
  <si>
    <t>0.968 
(0.968, 0.969)</t>
  </si>
  <si>
    <t>0.487 
(0.485, 0.488)</t>
  </si>
  <si>
    <t>Sinusal</t>
  </si>
  <si>
    <t>0.991 
(0.991, 0.992)</t>
  </si>
  <si>
    <t>0.551 
(0.550, 0.552)</t>
  </si>
  <si>
    <t>0.973 
(0.973, 0.974)</t>
  </si>
  <si>
    <t>0.531 
(0.529, 0.533)</t>
  </si>
  <si>
    <t>0.898 
(0.897, 0.899)</t>
  </si>
  <si>
    <t>0.912 
(0.911, 0.914)</t>
  </si>
  <si>
    <t>0.870 
(0.869, 0.870)</t>
  </si>
  <si>
    <t>0.866 
(0.866, 0.866)</t>
  </si>
  <si>
    <t>0.834 
(0.834, 0.834)</t>
  </si>
  <si>
    <t>0.520 
(0.519, 0.522)</t>
  </si>
  <si>
    <t>Ventricular Rhythm</t>
  </si>
  <si>
    <t>0.996 
(0.996, 0.996)</t>
  </si>
  <si>
    <t>0.466 
(0.465, 0.466)</t>
  </si>
  <si>
    <t>0.507 
(0.505, 0.509)</t>
  </si>
  <si>
    <t>0.876 
(0.875, 0.877)</t>
  </si>
  <si>
    <t>0.843 
(0.842, 0.844)</t>
  </si>
  <si>
    <t>0.958 
(0.958, 0.958)</t>
  </si>
  <si>
    <t>0.961 
(0.961, 0.961)</t>
  </si>
  <si>
    <t>0.952 
(0.952, 0.953)</t>
  </si>
  <si>
    <t>0.279 
(0.278, 0.281)</t>
  </si>
  <si>
    <t>Supraventricular tachycardia</t>
  </si>
  <si>
    <t>0.967 
(0.966, 0.967)</t>
  </si>
  <si>
    <t>0.512 
(0.511, 0.513)</t>
  </si>
  <si>
    <t>0.889 
(0.887, 0.891)</t>
  </si>
  <si>
    <t>0.882 
(0.881, 0.884)</t>
  </si>
  <si>
    <t>0.887 
(0.886, 0.889)</t>
  </si>
  <si>
    <t>0.882 
(0.882, 0.882)</t>
  </si>
  <si>
    <t>0.865 
(0.865, 0.865)</t>
  </si>
  <si>
    <t>0.994 
(0.994, 0.995)</t>
  </si>
  <si>
    <t>0.480 
(0.479, 0.482)</t>
  </si>
  <si>
    <t>Junctional rhythm</t>
  </si>
  <si>
    <t>0.960 
(0.960, 0.960)</t>
  </si>
  <si>
    <t>0.534 
(0.533, 0.535)</t>
  </si>
  <si>
    <t>0.895 
(0.895, 0.895)</t>
  </si>
  <si>
    <t>0.529 
(0.527, 0.531)</t>
  </si>
  <si>
    <t>0.807 
(0.806, 0.808)</t>
  </si>
  <si>
    <t>0.810 
(0.809, 0.811)</t>
  </si>
  <si>
    <t>0.986 
(0.986, 0.987)</t>
  </si>
  <si>
    <t>0.941 
(0.940, 0.941)</t>
  </si>
  <si>
    <t>0.446 
(0.445, 0.448)</t>
  </si>
  <si>
    <t>Regular</t>
  </si>
  <si>
    <t>0.989 
(0.989, 0.989)</t>
  </si>
  <si>
    <t>0.508 
(0.507, 0.508)</t>
  </si>
  <si>
    <t>0.462 
(0.461, 0.464)</t>
  </si>
  <si>
    <t>0.993 
(0.991, 0.994)</t>
  </si>
  <si>
    <t>0.988 
(0.987, 0.989)</t>
  </si>
  <si>
    <t>0.510 
(0.510, 0.511)</t>
  </si>
  <si>
    <t>0.510 
(0.510, 0.510)</t>
  </si>
  <si>
    <t>0.812 
(0.812, 0.813)</t>
  </si>
  <si>
    <t>0.481 
(0.480, 0.483)</t>
  </si>
  <si>
    <t>Regularly irregular</t>
  </si>
  <si>
    <t>0.494 
(0.493, 0.494)</t>
  </si>
  <si>
    <t>0.988 
(0.987, 0.988)</t>
  </si>
  <si>
    <t>0.507 
(0.506, 0.509)</t>
  </si>
  <si>
    <t>0.588 
(0.587, 0.589)</t>
  </si>
  <si>
    <t>0.601 
(0.599, 0.602)</t>
  </si>
  <si>
    <t>0.911 
(0.911, 0.912)</t>
  </si>
  <si>
    <t>0.918 
(0.917, 0.918)</t>
  </si>
  <si>
    <t>0.515 
(0.514, 0.517)</t>
  </si>
  <si>
    <t>Irregularly irregular</t>
  </si>
  <si>
    <t>0.988 
(0.988, 0.988)</t>
  </si>
  <si>
    <t>0.528 
(0.527, 0.528)</t>
  </si>
  <si>
    <t>0.988 
(0.988, 0.989)</t>
  </si>
  <si>
    <t>0.532 
(0.530, 0.533)</t>
  </si>
  <si>
    <t>0.997 
(0.996, 0.999)</t>
  </si>
  <si>
    <t>0.997 
(0.996, 0.998)</t>
  </si>
  <si>
    <t>0.965 
(0.965, 0.965)</t>
  </si>
  <si>
    <t>0.985 
(0.985, 0.986)</t>
  </si>
  <si>
    <t>0.507 
(0.505, 0.508)</t>
  </si>
  <si>
    <t>Afib</t>
  </si>
  <si>
    <t>0.537 
(0.536, 0.538)</t>
  </si>
  <si>
    <t>0.997 
(0.997, 0.997)</t>
  </si>
  <si>
    <t>0.543 
(0.541, 0.545)</t>
  </si>
  <si>
    <t>0.917 
(0.917, 0.918)</t>
  </si>
  <si>
    <t>0.912 
(0.912, 0.913)</t>
  </si>
  <si>
    <t>0.514 
(0.512, 0.515)</t>
  </si>
  <si>
    <t>Premature ventricular complex</t>
  </si>
  <si>
    <t>0.980 
(0.980, 0.981)</t>
  </si>
  <si>
    <t>0.617 
(0.617, 0.618)</t>
  </si>
  <si>
    <t>0.982 
(0.982, 0.983)</t>
  </si>
  <si>
    <t>0.686 
(0.684, 0.688)</t>
  </si>
  <si>
    <t>0.944 
(0.943, 0.945)</t>
  </si>
  <si>
    <t>0.944 
(0.942, 0.945)</t>
  </si>
  <si>
    <t>0.772 
(0.772, 0.772)</t>
  </si>
  <si>
    <t>0.767 
(0.767, 0.768)</t>
  </si>
  <si>
    <t>0.958 
(0.958, 0.959)</t>
  </si>
  <si>
    <t>0.629 
(0.628, 0.631)</t>
  </si>
  <si>
    <t>Premature atrial complex</t>
  </si>
  <si>
    <t>0.979 
(0.979, 0.979)</t>
  </si>
  <si>
    <t>0.517 
(0.516, 0.518)</t>
  </si>
  <si>
    <t>0.981 
(0.980, 0.981)</t>
  </si>
  <si>
    <t>0.503 
(0.501, 0.505)</t>
  </si>
  <si>
    <t>0.954 
(0.953, 0.955)</t>
  </si>
  <si>
    <t>0.949 
(0.948, 0.950)</t>
  </si>
  <si>
    <t>0.987 
(0.986, 0.987)</t>
  </si>
  <si>
    <t>0.986 
(0.986, 0.986)</t>
  </si>
  <si>
    <t>0.500 
(0.498, 0.501)</t>
  </si>
  <si>
    <t>CONDUCTION</t>
  </si>
  <si>
    <t>0.990 
(0.990, 0.990)</t>
  </si>
  <si>
    <t>0.634 
(0.633, 0.635)</t>
  </si>
  <si>
    <t>0.992 
(0.992, 0.992)</t>
  </si>
  <si>
    <t>0.649 
(0.647, 0.651)</t>
  </si>
  <si>
    <t>0.934 
(0.933, 0.935)</t>
  </si>
  <si>
    <t>0.932 
(0.931, 0.933)</t>
  </si>
  <si>
    <t>0.952 
(0.951, 0.952)</t>
  </si>
  <si>
    <t>0.953 
(0.952, 0.953)</t>
  </si>
  <si>
    <t>0.638 
(0.637, 0.640)</t>
  </si>
  <si>
    <t>Left anterior fascicular block</t>
  </si>
  <si>
    <t>0.982 
(0.982, 0.982)</t>
  </si>
  <si>
    <t>0.600 
(0.599, 0.601)</t>
  </si>
  <si>
    <t>0.603 
(0.601, 0.604)</t>
  </si>
  <si>
    <t>0.990 
(0.989, 0.992)</t>
  </si>
  <si>
    <t>0.991 
(0.990, 0.992)</t>
  </si>
  <si>
    <t>0.884 
(0.884, 0.884)</t>
  </si>
  <si>
    <t>0.885 
(0.885, 0.886)</t>
  </si>
  <si>
    <t>0.977 
(0.976, 0.977)</t>
  </si>
  <si>
    <t>0.519 
(0.517, 0.520)</t>
  </si>
  <si>
    <t>Delta wave</t>
  </si>
  <si>
    <t>0.262 
(0.261, 0.263)</t>
  </si>
  <si>
    <t>0.212 
(0.210, 0.214)</t>
  </si>
  <si>
    <t>0.797 
(0.796, 0.797)</t>
  </si>
  <si>
    <t>0.939 
(0.939, 0.940)</t>
  </si>
  <si>
    <t>2nd degree AV block - mobitz 2</t>
  </si>
  <si>
    <t>0.991 
(0.991, 0.991)</t>
  </si>
  <si>
    <t>0.608 
(0.608, 0.609)</t>
  </si>
  <si>
    <t>0.699 
(0.697, 0.701)</t>
  </si>
  <si>
    <t>0.900 
(0.899, 0.901)</t>
  </si>
  <si>
    <t>0.877 
(0.876, 0.878)</t>
  </si>
  <si>
    <t>0.942 
(0.941, 0.942)</t>
  </si>
  <si>
    <t>0.945 
(0.945, 0.946)</t>
  </si>
  <si>
    <t>0.929 
(0.929, 0.930)</t>
  </si>
  <si>
    <t>0.449 
(0.447, 0.450)</t>
  </si>
  <si>
    <t>Left bundle branch block</t>
  </si>
  <si>
    <t>0.980 
(0.980, 0.980)</t>
  </si>
  <si>
    <t>0.473 
(0.473, 0.474)</t>
  </si>
  <si>
    <t>0.985 
(0.985, 0.985)</t>
  </si>
  <si>
    <t>0.438 
(0.436, 0.440)</t>
  </si>
  <si>
    <t>0.825 
(0.824, 0.826)</t>
  </si>
  <si>
    <t>0.824 
(0.823, 0.825)</t>
  </si>
  <si>
    <t>0.954 
(0.954, 0.955)</t>
  </si>
  <si>
    <t>0.950 
(0.950, 0.950)</t>
  </si>
  <si>
    <t>0.981 
(0.981, 0.982)</t>
  </si>
  <si>
    <t>0.461 
(0.459, 0.462)</t>
  </si>
  <si>
    <t>Right bundle branch block</t>
  </si>
  <si>
    <t>0.516 
(0.516, 0.517)</t>
  </si>
  <si>
    <t>0.536 
(0.534, 0.537)</t>
  </si>
  <si>
    <t>0.972 
(0.971, 0.973)</t>
  </si>
  <si>
    <t>0.974 
(0.973, 0.975)</t>
  </si>
  <si>
    <t>0.981 
(0.981, 0.981)</t>
  </si>
  <si>
    <t>Left axis deviation</t>
  </si>
  <si>
    <t>0.963 
(0.963, 0.963)</t>
  </si>
  <si>
    <t>0.464 
(0.463, 0.465)</t>
  </si>
  <si>
    <t>0.976 
(0.975, 0.976)</t>
  </si>
  <si>
    <t>0.430 
(0.428, 0.432)</t>
  </si>
  <si>
    <t>0.982 
(0.981, 0.983)</t>
  </si>
  <si>
    <t>0.981 
(0.980, 0.982)</t>
  </si>
  <si>
    <t>0.841 
(0.841, 0.841)</t>
  </si>
  <si>
    <t>0.856 
(0.856, 0.856)</t>
  </si>
  <si>
    <t>0.471 
(0.470, 0.473)</t>
  </si>
  <si>
    <t>Atrial paced</t>
  </si>
  <si>
    <t>0.468 
(0.467, 0.468)</t>
  </si>
  <si>
    <t>0.336 
(0.334, 0.337)</t>
  </si>
  <si>
    <t>1.000 
(0.998, 1.001)</t>
  </si>
  <si>
    <t>Right axis deviation</t>
  </si>
  <si>
    <t>0.657 
(0.656, 0.658)</t>
  </si>
  <si>
    <t>0.689 
(0.687, 0.690)</t>
  </si>
  <si>
    <t>0.889 
(0.888, 0.890)</t>
  </si>
  <si>
    <t>0.885 
(0.884, 0.886)</t>
  </si>
  <si>
    <t>0.806 
(0.806, 0.807)</t>
  </si>
  <si>
    <t>0.499 
(0.498, 0.501)</t>
  </si>
  <si>
    <t>Left posterior fascicular block</t>
  </si>
  <si>
    <t>0.602 
(0.602, 0.603)</t>
  </si>
  <si>
    <t>0.553 
(0.551, 0.555)</t>
  </si>
  <si>
    <t>0.998 
(0.996, 0.999)</t>
  </si>
  <si>
    <t>0.628 
(0.628, 0.628)</t>
  </si>
  <si>
    <t>0.599 
(0.599, 0.599)</t>
  </si>
  <si>
    <t>0.996 
(0.995, 0.996)</t>
  </si>
  <si>
    <t>0.495 
(0.494, 0.497)</t>
  </si>
  <si>
    <t>1st degree AV block</t>
  </si>
  <si>
    <t>0.552 
(0.551, 0.553)</t>
  </si>
  <si>
    <t>0.510 
(0.509, 0.512)</t>
  </si>
  <si>
    <t>0.980 
(0.979, 0.981)</t>
  </si>
  <si>
    <t>0.979 
(0.978, 0.980)</t>
  </si>
  <si>
    <t>0.976 
(0.976, 0.976)</t>
  </si>
  <si>
    <t>0.977 
(0.977, 0.977)</t>
  </si>
  <si>
    <t>0.510 
(0.508, 0.511)</t>
  </si>
  <si>
    <t>Right superior axis</t>
  </si>
  <si>
    <t>Nonspecific intraventricular conduction delay</t>
  </si>
  <si>
    <t>0.974 
(0.974, 0.974)</t>
  </si>
  <si>
    <t>0.520 
(0.520, 0.521)</t>
  </si>
  <si>
    <t>0.325 
(0.323, 0.327)</t>
  </si>
  <si>
    <t>0.863 
(0.863, 0.863)</t>
  </si>
  <si>
    <t>0.865 
(0.865, 0.866)</t>
  </si>
  <si>
    <t>0.777 
(0.777, 0.777)</t>
  </si>
  <si>
    <t>0.460 
(0.459, 0.462)</t>
  </si>
  <si>
    <t>Third Degree AV Block</t>
  </si>
  <si>
    <t>0.496 
(0.495, 0.496)</t>
  </si>
  <si>
    <t>0.948 
(0.948, 0.949)</t>
  </si>
  <si>
    <t>0.347 
(0.345, 0.349)</t>
  </si>
  <si>
    <t>0.995 
(0.994, 0.996)</t>
  </si>
  <si>
    <t>0.987 
(0.987, 0.987)</t>
  </si>
  <si>
    <t>0.835 
(0.834, 0.835)</t>
  </si>
  <si>
    <t>0.379 
(0.377, 0.380)</t>
  </si>
  <si>
    <t>2nd degree AV block - mobitz 1</t>
  </si>
  <si>
    <t>0.518 
(0.518, 0.519)</t>
  </si>
  <si>
    <t>0.891 
(0.891, 0.892)</t>
  </si>
  <si>
    <t>0.575 
(0.574, 0.577)</t>
  </si>
  <si>
    <t>0.684 
(0.683, 0.685)</t>
  </si>
  <si>
    <t>0.683 
(0.682, 0.685)</t>
  </si>
  <si>
    <t>0.334 
(0.332, 0.335)</t>
  </si>
  <si>
    <t>Prolonged QT</t>
  </si>
  <si>
    <t>0.957 
(0.957, 0.957)</t>
  </si>
  <si>
    <t>0.532 
(0.532, 0.533)</t>
  </si>
  <si>
    <t>0.441 
(0.439, 0.443)</t>
  </si>
  <si>
    <t>0.965 
(0.964, 0.966)</t>
  </si>
  <si>
    <t>0.861 
(0.860, 0.861)</t>
  </si>
  <si>
    <t>0.887 
(0.886, 0.887)</t>
  </si>
  <si>
    <t>0.359 
(0.358, 0.361)</t>
  </si>
  <si>
    <t>U wave</t>
  </si>
  <si>
    <t>0.536 
(0.535, 0.537)</t>
  </si>
  <si>
    <t>0.506 
(0.505, 0.508)</t>
  </si>
  <si>
    <t>LV pacing</t>
  </si>
  <si>
    <t>0.495 
(0.494, 0.496)</t>
  </si>
  <si>
    <t>0.999 
(0.998, 0.999)</t>
  </si>
  <si>
    <t>Ventricular paced</t>
  </si>
  <si>
    <t>0.521 
(0.520, 0.522)</t>
  </si>
  <si>
    <t>0.608 
(0.606, 0.609)</t>
  </si>
  <si>
    <t>0.908 
(0.907, 0.908)</t>
  </si>
  <si>
    <t>0.703 
(0.702, 0.703)</t>
  </si>
  <si>
    <t>0.701 
(0.699, 0.702)</t>
  </si>
  <si>
    <t>CHAMBER ENLARGEMENT</t>
  </si>
  <si>
    <t>0.594 
(0.593, 0.595)</t>
  </si>
  <si>
    <t>0.606 
(0.604, 0.608)</t>
  </si>
  <si>
    <t>0.971 
(0.970, 0.972)</t>
  </si>
  <si>
    <t>0.973 
(0.972, 0.974)</t>
  </si>
  <si>
    <t>0.878 
(0.878, 0.878)</t>
  </si>
  <si>
    <t>0.868 
(0.868, 0.868)</t>
  </si>
  <si>
    <t>0.960 
(0.959, 0.960)</t>
  </si>
  <si>
    <t>0.571 
(0.570, 0.573)</t>
  </si>
  <si>
    <t>Bi-atrial enlargement</t>
  </si>
  <si>
    <t>0.511 
(0.510, 0.511)</t>
  </si>
  <si>
    <t>0.995 
(0.995, 0.996)</t>
  </si>
  <si>
    <t>0.570 
(0.568, 0.572)</t>
  </si>
  <si>
    <t>0.816 
(0.816, 0.816)</t>
  </si>
  <si>
    <t>0.822 
(0.821, 0.822)</t>
  </si>
  <si>
    <t>0.924 
(0.924, 0.925)</t>
  </si>
  <si>
    <t>0.486 
(0.485, 0.488)</t>
  </si>
  <si>
    <t>Left atrial enlargement</t>
  </si>
  <si>
    <t>0.974 
(0.974, 0.975)</t>
  </si>
  <si>
    <t>0.538 
(0.537, 0.538)</t>
  </si>
  <si>
    <t>0.941 
(0.941, 0.941)</t>
  </si>
  <si>
    <t>0.544 
(0.542, 0.546)</t>
  </si>
  <si>
    <t>0.989 
(0.988, 0.990)</t>
  </si>
  <si>
    <t>0.872 
(0.871, 0.872)</t>
  </si>
  <si>
    <t>0.881 
(0.880, 0.881)</t>
  </si>
  <si>
    <t>0.936 
(0.936, 0.937)</t>
  </si>
  <si>
    <t>0.489 
(0.488, 0.491)</t>
  </si>
  <si>
    <t>Right atrial enlargement</t>
  </si>
  <si>
    <t>0.445 
(0.444, 0.446)</t>
  </si>
  <si>
    <t>0.452 
(0.450, 0.453)</t>
  </si>
  <si>
    <t>0.965 
(0.964, 0.967)</t>
  </si>
  <si>
    <t>0.968 
(0.966, 0.969)</t>
  </si>
  <si>
    <t>0.665 
(0.665, 0.666)</t>
  </si>
  <si>
    <t>0.658 
(0.658, 0.658)</t>
  </si>
  <si>
    <t>0.837 
(0.837, 0.837)</t>
  </si>
  <si>
    <t>0.477 
(0.475, 0.478)</t>
  </si>
  <si>
    <t>Left ventricular hypertrophy</t>
  </si>
  <si>
    <t>0.630 
(0.630, 0.631)</t>
  </si>
  <si>
    <t>0.630 
(0.628, 0.632)</t>
  </si>
  <si>
    <t>0.929 
(0.928, 0.930)</t>
  </si>
  <si>
    <t>0.928 
(0.927, 0.929)</t>
  </si>
  <si>
    <t>0.728 
(0.728, 0.729)</t>
  </si>
  <si>
    <t>0.694 
(0.694, 0.694)</t>
  </si>
  <si>
    <t>0.917 
(0.917, 0.917)</t>
  </si>
  <si>
    <t>0.541 
(0.540, 0.543)</t>
  </si>
  <si>
    <t>Right ventricular hypertrophy</t>
  </si>
  <si>
    <t>0.447 
(0.447, 0.448)</t>
  </si>
  <si>
    <t>0.481 
(0.479, 0.483)</t>
  </si>
  <si>
    <t>0.953 
(0.952, 0.954)</t>
  </si>
  <si>
    <t>0.957 
(0.956, 0.958)</t>
  </si>
  <si>
    <t>0.948 
(0.948, 0.948)</t>
  </si>
  <si>
    <t>0.925 
(0.925, 0.925)</t>
  </si>
  <si>
    <t>0.974 
(0.973, 0.974)</t>
  </si>
  <si>
    <t>0.463 
(0.461, 0.464)</t>
  </si>
  <si>
    <t>PERICARDITIS</t>
  </si>
  <si>
    <t>0.421 
(0.421, 0.422)</t>
  </si>
  <si>
    <t>0.976 
(0.976, 0.977)</t>
  </si>
  <si>
    <t>0.383 
(0.382, 0.385)</t>
  </si>
  <si>
    <t>0.987 
(0.986, 0.988)</t>
  </si>
  <si>
    <t>0.926 
(0.926, 0.927)</t>
  </si>
  <si>
    <t>0.919 
(0.919, 0.920)</t>
  </si>
  <si>
    <t>0.774 
(0.773, 0.774)</t>
  </si>
  <si>
    <t>0.405 
(0.404, 0.407)</t>
  </si>
  <si>
    <t>INFARCT, ISCHEMIA</t>
  </si>
  <si>
    <t>0.984 
(0.984, 0.985)</t>
  </si>
  <si>
    <t>0.602 
(0.601, 0.603)</t>
  </si>
  <si>
    <t>0.978 
(0.978, 0.978)</t>
  </si>
  <si>
    <t>0.559 
(0.557, 0.561)</t>
  </si>
  <si>
    <t>0.897 
(0.896, 0.898)</t>
  </si>
  <si>
    <t>0.812 
(0.812, 0.812)</t>
  </si>
  <si>
    <t>0.930 
(0.929, 0.930)</t>
  </si>
  <si>
    <t>0.580 
(0.579, 0.582)</t>
  </si>
  <si>
    <t>Q wave (septal- V1-V2)</t>
  </si>
  <si>
    <t>0.529 
(0.528, 0.530)</t>
  </si>
  <si>
    <t>0.970 
(0.970, 0.970)</t>
  </si>
  <si>
    <t>0.479 
(0.477, 0.481)</t>
  </si>
  <si>
    <t>0.966 
(0.965, 0.967)</t>
  </si>
  <si>
    <t>0.777 
(0.777, 0.778)</t>
  </si>
  <si>
    <t>0.806 
(0.805, 0.806)</t>
  </si>
  <si>
    <t>0.919 
(0.918, 0.919)</t>
  </si>
  <si>
    <t>ST elevation (anterior - V3-V4)</t>
  </si>
  <si>
    <t>0.548 
(0.548, 0.549)</t>
  </si>
  <si>
    <t>0.953 
(0.953, 0.953)</t>
  </si>
  <si>
    <t>0.517 
(0.516, 0.519)</t>
  </si>
  <si>
    <t>0.869 
(0.868, 0.870)</t>
  </si>
  <si>
    <t>0.864 
(0.863, 0.865)</t>
  </si>
  <si>
    <t>0.770 
(0.769, 0.770)</t>
  </si>
  <si>
    <t>0.743 
(0.743, 0.744)</t>
  </si>
  <si>
    <t>0.822 
(0.822, 0.823)</t>
  </si>
  <si>
    <t>0.355 
(0.353, 0.356)</t>
  </si>
  <si>
    <t>Q wave (posterior - V7-V9)</t>
  </si>
  <si>
    <t>0.983 
(0.983, 0.983)</t>
  </si>
  <si>
    <t>0.406 
(0.405, 0.407)</t>
  </si>
  <si>
    <t>0.438 
(0.436, 0.439)</t>
  </si>
  <si>
    <t>0.992 
(0.991, 0.993)</t>
  </si>
  <si>
    <t>0.604 
(0.604, 0.605)</t>
  </si>
  <si>
    <t>0.656 
(0.655, 0.656)</t>
  </si>
  <si>
    <t>0.922 
(0.921, 0.922)</t>
  </si>
  <si>
    <t>0.488 
(0.487, 0.490)</t>
  </si>
  <si>
    <t>Q wave (inferior - II, III, aVF)</t>
  </si>
  <si>
    <t>0.973 
(0.973, 0.973)</t>
  </si>
  <si>
    <t>0.502 
(0.501, 0.503)</t>
  </si>
  <si>
    <t>0.975 
(0.974, 0.975)</t>
  </si>
  <si>
    <t>0.404 
(0.403, 0.406)</t>
  </si>
  <si>
    <t>0.985 
(0.984, 0.986)</t>
  </si>
  <si>
    <t>0.986 
(0.984, 0.987)</t>
  </si>
  <si>
    <t>0.754 
(0.754, 0.755)</t>
  </si>
  <si>
    <t>0.745 
(0.745, 0.745)</t>
  </si>
  <si>
    <t>0.949 
(0.949, 0.950)</t>
  </si>
  <si>
    <t>Q wave (anterior - V3-V4)</t>
  </si>
  <si>
    <t>0.563 
(0.562, 0.564)</t>
  </si>
  <si>
    <t>0.534 
(0.533, 0.536)</t>
  </si>
  <si>
    <t>0.955 
(0.954, 0.956)</t>
  </si>
  <si>
    <t>0.952 
(0.951, 0.954)</t>
  </si>
  <si>
    <t>0.943 
(0.943, 0.944)</t>
  </si>
  <si>
    <t>0.944 
(0.943, 0.944)</t>
  </si>
  <si>
    <t>0.968 
(0.967, 0.968)</t>
  </si>
  <si>
    <t>ST elevation (lateral - I, aVL, V5-V6)</t>
  </si>
  <si>
    <t>0.489 
(0.488, 0.490)</t>
  </si>
  <si>
    <t>0.897 
(0.897, 0.898)</t>
  </si>
  <si>
    <t>0.475 
(0.473, 0.477)</t>
  </si>
  <si>
    <t>0.911 
(0.910, 0.912)</t>
  </si>
  <si>
    <t>0.904 
(0.903, 0.905)</t>
  </si>
  <si>
    <t>0.832 
(0.831, 0.832)</t>
  </si>
  <si>
    <t>0.724 
(0.724, 0.724)</t>
  </si>
  <si>
    <t>0.308 
(0.307, 0.309)</t>
  </si>
  <si>
    <t>Q wave (lateral- I, aVL, V5-V6)</t>
  </si>
  <si>
    <t>0.505 
(0.504, 0.506)</t>
  </si>
  <si>
    <t>0.963 
(0.962, 0.963)</t>
  </si>
  <si>
    <t>0.410 
(0.408, 0.412)</t>
  </si>
  <si>
    <t>0.913 
(0.913, 0.913)</t>
  </si>
  <si>
    <t>0.914 
(0.914, 0.915)</t>
  </si>
  <si>
    <t>0.933 
(0.933, 0.933)</t>
  </si>
  <si>
    <t>0.513 
(0.512, 0.515)</t>
  </si>
  <si>
    <t>ST depression (lateral - I, avL, V5-V6)</t>
  </si>
  <si>
    <t>0.968 
(0.968, 0.968)</t>
  </si>
  <si>
    <t>0.484 
(0.484, 0.485)</t>
  </si>
  <si>
    <t>0.933 
(0.933, 0.934)</t>
  </si>
  <si>
    <t>0.463 
(0.462, 0.465)</t>
  </si>
  <si>
    <t>0.860 
(0.859, 0.862)</t>
  </si>
  <si>
    <t>0.867 
(0.866, 0.868)</t>
  </si>
  <si>
    <t>0.758 
(0.758, 0.758)</t>
  </si>
  <si>
    <t>0.756 
(0.755, 0.756)</t>
  </si>
  <si>
    <t>0.839 
(0.839, 0.840)</t>
  </si>
  <si>
    <t>0.291 
(0.289, 0.292)</t>
  </si>
  <si>
    <t>Acute MI</t>
  </si>
  <si>
    <t>0.893 
(0.893, 0.894)</t>
  </si>
  <si>
    <t>0.534 
(0.532, 0.536)</t>
  </si>
  <si>
    <t>0.914 
(0.913, 0.915)</t>
  </si>
  <si>
    <t>0.915 
(0.914, 0.916)</t>
  </si>
  <si>
    <t>0.921 
(0.921, 0.922)</t>
  </si>
  <si>
    <t>0.709 
(0.708, 0.709)</t>
  </si>
  <si>
    <t>0.413 
(0.412, 0.415)</t>
  </si>
  <si>
    <t>ST elevation (septal - V1-V2)</t>
  </si>
  <si>
    <t>0.549 
(0.549, 0.550)</t>
  </si>
  <si>
    <t>0.571 
(0.569, 0.573)</t>
  </si>
  <si>
    <t>0.932 
(0.931, 0.934)</t>
  </si>
  <si>
    <t>0.761 
(0.760, 0.761)</t>
  </si>
  <si>
    <t>0.766 
(0.765, 0.766)</t>
  </si>
  <si>
    <t>0.906 
(0.906, 0.906)</t>
  </si>
  <si>
    <t>0.414 
(0.413, 0.416)</t>
  </si>
  <si>
    <t>ST elevation (inferior - II, III, aVF)</t>
  </si>
  <si>
    <t>0.487 
(0.486, 0.487)</t>
  </si>
  <si>
    <t>0.578 
(0.576, 0.579)</t>
  </si>
  <si>
    <t>0.865 
(0.864, 0.866)</t>
  </si>
  <si>
    <t>0.763 
(0.763, 0.763)</t>
  </si>
  <si>
    <t>0.764 
(0.763, 0.764)</t>
  </si>
  <si>
    <t>0.725 
(0.725, 0.726)</t>
  </si>
  <si>
    <t>0.459 
(0.457, 0.460)</t>
  </si>
  <si>
    <t>ST elevation (posterior - V7-V8-V9)</t>
  </si>
  <si>
    <t>0.993 
(0.993, 0.993)</t>
  </si>
  <si>
    <t>0.459 
(0.458, 0.460)</t>
  </si>
  <si>
    <t>0.015 
(0.013, 0.017)</t>
  </si>
  <si>
    <t>0.921 
(0.920, 0.922)</t>
  </si>
  <si>
    <t>0.919 
(0.918, 0.920)</t>
  </si>
  <si>
    <t>0.410 
(0.409, 0.412)</t>
  </si>
  <si>
    <t>ST depression (inferior - II, III, aVF)</t>
  </si>
  <si>
    <t>0.972 
(0.972, 0.972)</t>
  </si>
  <si>
    <t>0.401 
(0.401, 0.402)</t>
  </si>
  <si>
    <t>0.921 
(0.921, 0.921)</t>
  </si>
  <si>
    <t>0.278 
(0.276, 0.280)</t>
  </si>
  <si>
    <t>0.942 
(0.941, 0.944)</t>
  </si>
  <si>
    <t>0.943 
(0.941, 0.944)</t>
  </si>
  <si>
    <t>0.635 
(0.635, 0.635)</t>
  </si>
  <si>
    <t>0.638 
(0.638, 0.639)</t>
  </si>
  <si>
    <t>0.798 
(0.797, 0.798)</t>
  </si>
  <si>
    <t>0.232 
(0.230, 0.233)</t>
  </si>
  <si>
    <t>ST depression (anterior - V3-V4)</t>
  </si>
  <si>
    <t>0.350 
(0.350, 0.351)</t>
  </si>
  <si>
    <t>0.156 
(0.154, 0.157)</t>
  </si>
  <si>
    <t>0.755 
(0.754, 0.755)</t>
  </si>
  <si>
    <t>0.753 
(0.753, 0.753)</t>
  </si>
  <si>
    <t>0.928 
(0.927, 0.928)</t>
  </si>
  <si>
    <t>OTHER</t>
  </si>
  <si>
    <t>0.779 
(0.778, 0.780)</t>
  </si>
  <si>
    <t>0.886 
(0.884, 0.887)</t>
  </si>
  <si>
    <t>0.983 
(0.982, 0.984)</t>
  </si>
  <si>
    <t>0.960 
(0.960, 0.961)</t>
  </si>
  <si>
    <t>0.903 
(0.901, 0.904)</t>
  </si>
  <si>
    <t>ST downslopping</t>
  </si>
  <si>
    <t>0.422 
(0.421, 0.423)</t>
  </si>
  <si>
    <t>0.946 
(0.946, 0.947)</t>
  </si>
  <si>
    <t>0.390 
(0.388, 0.392)</t>
  </si>
  <si>
    <t>0.838 
(0.836, 0.839)</t>
  </si>
  <si>
    <t>0.839 
(0.838, 0.840)</t>
  </si>
  <si>
    <t>0.896 
(0.895, 0.896)</t>
  </si>
  <si>
    <t>0.786 
(0.785, 0.786)</t>
  </si>
  <si>
    <t>0.502 
(0.500, 0.503)</t>
  </si>
  <si>
    <t>ST depression (septal- V1-V2)</t>
  </si>
  <si>
    <t>0.966 
(0.966, 0.966)</t>
  </si>
  <si>
    <t>0.500 
(0.499, 0.501)</t>
  </si>
  <si>
    <t>0.901 
(0.900, 0.902)</t>
  </si>
  <si>
    <t>0.828 
(0.827, 0.829)</t>
  </si>
  <si>
    <t>0.553 
(0.553, 0.554)</t>
  </si>
  <si>
    <t>0.558 
(0.557, 0.558)</t>
  </si>
  <si>
    <t>0.049 
(0.048, 0.051)</t>
  </si>
  <si>
    <t>R/S ratio in V1-V2 &gt;1</t>
  </si>
  <si>
    <t>0.461 
(0.460, 0.462)</t>
  </si>
  <si>
    <t>0.352 
(0.350, 0.353)</t>
  </si>
  <si>
    <t>0.685 
(0.685, 0.685)</t>
  </si>
  <si>
    <t>0.682 
(0.682, 0.682)</t>
  </si>
  <si>
    <t>0.862 
(0.862, 0.863)</t>
  </si>
  <si>
    <t>0.614 
(0.612, 0.615)</t>
  </si>
  <si>
    <t>RV1 + SV6 &gt; 11 mm</t>
  </si>
  <si>
    <t>0.410 
(0.409, 0.411)</t>
  </si>
  <si>
    <t>0.225 
(0.223, 0.227)</t>
  </si>
  <si>
    <t>Polymorph</t>
  </si>
  <si>
    <t>0.427 
(0.426, 0.428)</t>
  </si>
  <si>
    <t>0.944 
(0.944, 0.944)</t>
  </si>
  <si>
    <t>0.609 
(0.607, 0.610)</t>
  </si>
  <si>
    <t>0.978 
(0.977, 0.978)</t>
  </si>
  <si>
    <t>rSR' in V1-V2</t>
  </si>
  <si>
    <t>0.488 
(0.487, 0.488)</t>
  </si>
  <si>
    <t>0.972 
(0.971, 0.972)</t>
  </si>
  <si>
    <t>0.500 
(0.499, 0.502)</t>
  </si>
  <si>
    <t>0.885 
(0.885, 0.885)</t>
  </si>
  <si>
    <t>0.886 
(0.886, 0.887)</t>
  </si>
  <si>
    <t>QRS complex negative in III</t>
  </si>
  <si>
    <t>0.918 
(0.918, 0.918)</t>
  </si>
  <si>
    <t>0.447 
(0.446, 0.447)</t>
  </si>
  <si>
    <t>0.899 
(0.899, 0.900)</t>
  </si>
  <si>
    <t>0.387 
(0.385, 0.389)</t>
  </si>
  <si>
    <t>qRS in V5-V6-I, aVL</t>
  </si>
  <si>
    <t>0.980 
(0.979, 0.980)</t>
  </si>
  <si>
    <t>0.504 
(0.503, 0.504)</t>
  </si>
  <si>
    <t>QS complex in V1-V2-V3</t>
  </si>
  <si>
    <t>0.633 
(0.632, 0.634)</t>
  </si>
  <si>
    <t>R complex in V5-V6</t>
  </si>
  <si>
    <t>0.267 
(0.267, 0.268)</t>
  </si>
  <si>
    <t>0.549 
(0.547, 0.551)</t>
  </si>
  <si>
    <t>0.659 
(0.658, 0.659)</t>
  </si>
  <si>
    <t>0.623 
(0.623, 0.623)</t>
  </si>
  <si>
    <t>RaVL &gt; 11 mm</t>
  </si>
  <si>
    <t>0.340 
(0.339, 0.341)</t>
  </si>
  <si>
    <t>0.967 
(0.967, 0.967)</t>
  </si>
  <si>
    <t>0.283 
(0.281, 0.285)</t>
  </si>
  <si>
    <t>0.993 
(0.993, 0.994)</t>
  </si>
  <si>
    <t>0.889 
(0.889, 0.889)</t>
  </si>
  <si>
    <t>0.355 
(0.354, 0.357)</t>
  </si>
  <si>
    <t>T wave inversion (septal- V1-V2)</t>
  </si>
  <si>
    <t>0.933 
(0.932, 0.933)</t>
  </si>
  <si>
    <t>0.496 
(0.495, 0.497)</t>
  </si>
  <si>
    <t>0.882 
(0.882, 0.883)</t>
  </si>
  <si>
    <t>0.495 
(0.493, 0.497)</t>
  </si>
  <si>
    <t>0.829 
(0.829, 0.829)</t>
  </si>
  <si>
    <t>0.827 
(0.826, 0.827)</t>
  </si>
  <si>
    <t>SV1 + RV5 or RV6 &gt; 35 mm</t>
  </si>
  <si>
    <t>0.434 
(0.433, 0.435)</t>
  </si>
  <si>
    <t>0.351 
(0.349, 0.353)</t>
  </si>
  <si>
    <t>0.925 
(0.925, 0.926)</t>
  </si>
  <si>
    <t>0.448 
(0.447, 0.450)</t>
  </si>
  <si>
    <t>T wave inversion (inferior - II, III, aVF)</t>
  </si>
  <si>
    <t>0.923 
(0.923, 0.923)</t>
  </si>
  <si>
    <t>0.468 
(0.467, 0.469)</t>
  </si>
  <si>
    <t>0.398 
(0.396, 0.400)</t>
  </si>
  <si>
    <t>0.828 
(0.827, 0.830)</t>
  </si>
  <si>
    <t>0.833 
(0.832, 0.834)</t>
  </si>
  <si>
    <t>0.588 
(0.587, 0.588)</t>
  </si>
  <si>
    <t>0.589 
(0.589, 0.589)</t>
  </si>
  <si>
    <t>0.698 
(0.698, 0.699)</t>
  </si>
  <si>
    <t>0.401 
(0.400, 0.403)</t>
  </si>
  <si>
    <t>Monomorph</t>
  </si>
  <si>
    <t>0.971 
(0.971, 0.972)</t>
  </si>
  <si>
    <t>0.482 
(0.481, 0.483)</t>
  </si>
  <si>
    <t>0.959 
(0.959, 0.959)</t>
  </si>
  <si>
    <t>0.918 
(0.917, 0.919)</t>
  </si>
  <si>
    <t>0.899 
(0.898, 0.900)</t>
  </si>
  <si>
    <t>0.619 
(0.619, 0.619)</t>
  </si>
  <si>
    <t>0.617 
(0.616, 0.617)</t>
  </si>
  <si>
    <t>0.807 
(0.807, 0.808)</t>
  </si>
  <si>
    <t>0.474 
(0.473, 0.476)</t>
  </si>
  <si>
    <t>T wave inversion (anterior - V3-V4)</t>
  </si>
  <si>
    <t>0.496 
(0.496, 0.497)</t>
  </si>
  <si>
    <t>0.899 
(0.899, 0.899)</t>
  </si>
  <si>
    <t>0.373 
(0.371, 0.375)</t>
  </si>
  <si>
    <t>0.909 
(0.908, 0.910)</t>
  </si>
  <si>
    <t>0.789 
(0.789, 0.789)</t>
  </si>
  <si>
    <t>0.787 
(0.787, 0.788)</t>
  </si>
  <si>
    <t>T wave inversion (lateral -I, aVL, V5-V6)</t>
  </si>
  <si>
    <t>0.924 
(0.924, 0.924)</t>
  </si>
  <si>
    <t>0.466 
(0.465, 0.467)</t>
  </si>
  <si>
    <t>0.353 
(0.351, 0.355)</t>
  </si>
  <si>
    <t>0.894 
(0.893, 0.895)</t>
  </si>
  <si>
    <t>0.864 
(0.864, 0.864)</t>
  </si>
  <si>
    <t>0.863 
(0.863, 0.864)</t>
  </si>
  <si>
    <t>0.873 
(0.873, 0.874)</t>
  </si>
  <si>
    <t>0.445 
(0.444, 0.447)</t>
  </si>
  <si>
    <t>Low voltage</t>
  </si>
  <si>
    <t>0.688 
(0.686, 0.690)</t>
  </si>
  <si>
    <t>0.949 
(0.949, 0.949)</t>
  </si>
  <si>
    <t>0.982 
(0.981, 0.982)</t>
  </si>
  <si>
    <t>0.601 
(0.600, 0.603)</t>
  </si>
  <si>
    <t>Lead misplacement</t>
  </si>
  <si>
    <t>0.835 
(0.835, 0.836)</t>
  </si>
  <si>
    <t>0.920 
(0.919, 0.921)</t>
  </si>
  <si>
    <t>0.923 
(0.922, 0.924)</t>
  </si>
  <si>
    <t>0.672 
(0.672, 0.673)</t>
  </si>
  <si>
    <t>0.667 
(0.667, 0.667)</t>
  </si>
  <si>
    <t>0.990 
(0.989, 0.990)</t>
  </si>
  <si>
    <t>0.559 
(0.557, 0.560)</t>
  </si>
  <si>
    <t>Early repolarization</t>
  </si>
  <si>
    <t>0.430 
(0.429, 0.431)</t>
  </si>
  <si>
    <t>0.415 
(0.414, 0.417)</t>
  </si>
  <si>
    <t>0.996 
(0.995, 0.997)</t>
  </si>
  <si>
    <t>0.994 
(0.993, 0.995)</t>
  </si>
  <si>
    <t>0.704 
(0.704, 0.704)</t>
  </si>
  <si>
    <t>0.667 
(0.667, 0.668)</t>
  </si>
  <si>
    <t>0.795 
(0.795, 0.796)</t>
  </si>
  <si>
    <t>ST upslopping</t>
  </si>
  <si>
    <t>0.969 
(0.969, 0.969)</t>
  </si>
  <si>
    <t>0.459 
(0.458, 0.459)</t>
  </si>
  <si>
    <t>0.437 
(0.435, 0.439)</t>
  </si>
  <si>
    <t>0.977 
(0.976, 0.978)</t>
  </si>
  <si>
    <t>0.862 
(0.861, 0.862)</t>
  </si>
  <si>
    <t>0.855 
(0.855, 0.855)</t>
  </si>
  <si>
    <t>0.359 
(0.357, 0.360)</t>
  </si>
  <si>
    <t>no_qrs</t>
  </si>
  <si>
    <t>0.951 
(0.950, 0.951)</t>
  </si>
  <si>
    <t>1.000 
(1.000, 1.000)</t>
  </si>
  <si>
    <t>0.249 
(0.247, 0.251)</t>
  </si>
  <si>
    <t>OVERALL</t>
  </si>
  <si>
    <t>0.992 
(0.991, 0.992)</t>
  </si>
  <si>
    <t>0.741 
(0.740, 0.742)</t>
  </si>
  <si>
    <t>0.995 
(0.994, 0.995)</t>
  </si>
  <si>
    <t>0.979 
(0.978, 0.979)</t>
  </si>
  <si>
    <t>0.813 
(0.812, 0.815)</t>
  </si>
  <si>
    <r>
      <rPr>
        <b/>
        <sz val="8"/>
        <color rgb="FF000000"/>
        <rFont val="Arial"/>
      </rPr>
      <t xml:space="preserve">Supplementary Table 11: </t>
    </r>
    <r>
      <rPr>
        <sz val="8"/>
        <color rgb="FF000000"/>
        <rFont val="Arial"/>
      </rPr>
      <t>Performance of the models on the MHI dataset (N = 287,039). When the CI are non-overlapping, the difference is reported in ΔSSL-SL. Prevalence for label groups counts any positive in a member of its class as a positive.</t>
    </r>
  </si>
  <si>
    <t>THRESHOLDS</t>
  </si>
  <si>
    <t>AUROC</t>
  </si>
  <si>
    <t>AUPRC</t>
  </si>
  <si>
    <t>PPV</t>
  </si>
  <si>
    <t>NPV</t>
  </si>
  <si>
    <t>SENSITIVITY</t>
  </si>
  <si>
    <t>SPECIFICITY</t>
  </si>
  <si>
    <t>Count</t>
  </si>
  <si>
    <t>DeepECG-SL</t>
  </si>
  <si>
    <t>DeepECG-SSL</t>
  </si>
  <si>
    <t>DeLong test p-value</t>
  </si>
  <si>
    <t>ΔSSL-SL</t>
  </si>
  <si>
    <t>0.997 (0.997, 0.997)</t>
  </si>
  <si>
    <t>0.985 (0.984, 0.985)</t>
  </si>
  <si>
    <t>0.985 (0.985, 0.986)</t>
  </si>
  <si>
    <t>0.986 (0.986, 0.987)</t>
  </si>
  <si>
    <t>0.977 (0.976, 0.977)</t>
  </si>
  <si>
    <t>0.976 (0.976, 0.976)</t>
  </si>
  <si>
    <t>0.973 (0.972, 0.973)</t>
  </si>
  <si>
    <t>0.971 (0.971, 0.972)</t>
  </si>
  <si>
    <t>0.975 (0.975, 0.976)</t>
  </si>
  <si>
    <t>0.976 (0.976, 0.977)</t>
  </si>
  <si>
    <t>0.995 (0.994, 0.997)</t>
  </si>
  <si>
    <t>0.996 (0.995, 0.998)</t>
  </si>
  <si>
    <t>0.439 (0.394, 0.481)</t>
  </si>
  <si>
    <t>0.431 (0.387, 0.475)</t>
  </si>
  <si>
    <t>1.0 (1.0, 1.0)</t>
  </si>
  <si>
    <t>0.744 (0.25, 1.0)</t>
  </si>
  <si>
    <t>0.999 (0.999, 0.999)</t>
  </si>
  <si>
    <t>0.942 (0.907, 0.973)</t>
  </si>
  <si>
    <t>0.962 (0.934, 0.988)</t>
  </si>
  <si>
    <t>0.983 (0.983, 0.984)</t>
  </si>
  <si>
    <t>0.983 (0.982, 0.983)</t>
  </si>
  <si>
    <t>0.996 (0.996, 0.997)</t>
  </si>
  <si>
    <t>0.995 (0.995, 0.996)</t>
  </si>
  <si>
    <t>&lt; 0.001</t>
  </si>
  <si>
    <t>0.988 (0.988, 0.989)</t>
  </si>
  <si>
    <t>0.987 (0.987, 0.987)</t>
  </si>
  <si>
    <t>0.983 (0.981, 0.984)</t>
  </si>
  <si>
    <t>0.986 (0.985, 0.987)</t>
  </si>
  <si>
    <t>0.971 (0.97, 0.972)</t>
  </si>
  <si>
    <t>0.972 (0.97, 0.973)</t>
  </si>
  <si>
    <t>0.971 (0.97, 0.973)</t>
  </si>
  <si>
    <t>0.976 (0.975, 0.977)</t>
  </si>
  <si>
    <t>0.972 (0.971, 0.973)</t>
  </si>
  <si>
    <t>0.967 (0.951, 0.988)</t>
  </si>
  <si>
    <t>0.926 (0.888, 0.976)</t>
  </si>
  <si>
    <t>0.071 (0.008, 0.12)</t>
  </si>
  <si>
    <t>0.025 (0.008, 0.043)</t>
  </si>
  <si>
    <t>0.071 (0.0, 0.211)</t>
  </si>
  <si>
    <t>0.471 (0.182, 0.75)</t>
  </si>
  <si>
    <t>0.368 (0.111, 0.667)</t>
  </si>
  <si>
    <t>0.997 (0.996, 0.997)</t>
  </si>
  <si>
    <t>0.999 (0.999, 1.0)</t>
  </si>
  <si>
    <t>0.99 (0.988, 0.993)</t>
  </si>
  <si>
    <t>0.986 (0.983, 0.99)</t>
  </si>
  <si>
    <t>0.677 (0.646, 0.71)</t>
  </si>
  <si>
    <t>0.667 (0.64, 0.695)</t>
  </si>
  <si>
    <t>0.918 (0.87, 0.964)</t>
  </si>
  <si>
    <t>0.968 (0.919, 1.0)</t>
  </si>
  <si>
    <t>0.908 (0.875, 0.939)</t>
  </si>
  <si>
    <t>0.916 (0.886, 0.945)</t>
  </si>
  <si>
    <t>0.975 (0.974, 0.975)</t>
  </si>
  <si>
    <t>0.971 (0.97, 0.971)</t>
  </si>
  <si>
    <t>0.985 (0.984, 0.986)</t>
  </si>
  <si>
    <t>0.983 (0.982, 0.984)</t>
  </si>
  <si>
    <t>0.704 (0.695, 0.713)</t>
  </si>
  <si>
    <t>0.702 (0.693, 0.711)</t>
  </si>
  <si>
    <t>0.938 (0.911, 0.963)</t>
  </si>
  <si>
    <t>0.946 (0.91, 0.977)</t>
  </si>
  <si>
    <t>0.986 (0.985, 0.986)</t>
  </si>
  <si>
    <t>0.952 (0.945, 0.96)</t>
  </si>
  <si>
    <t>0.942 (0.933, 0.951)</t>
  </si>
  <si>
    <t>0.952 (0.951, 0.953)</t>
  </si>
  <si>
    <t>0.937 (0.934, 0.94)</t>
  </si>
  <si>
    <t>0.938 (0.935, 0.941)</t>
  </si>
  <si>
    <t>0.243 (0.23, 0.256)</t>
  </si>
  <si>
    <t>0.262 (0.249, 0.275)</t>
  </si>
  <si>
    <t>0.946 (0.778, 1.0)</t>
  </si>
  <si>
    <t>0.992 (0.992, 0.993)</t>
  </si>
  <si>
    <t>0.853 (0.834, 0.87)</t>
  </si>
  <si>
    <t>0.883 (0.867, 0.899)</t>
  </si>
  <si>
    <t>0.868 (0.866, 0.869)</t>
  </si>
  <si>
    <t>0.84 (0.838, 0.842)</t>
  </si>
  <si>
    <t>0.99 (0.989, 0.99)</t>
  </si>
  <si>
    <t>0.988 (0.987, 0.988)</t>
  </si>
  <si>
    <t>0.922 (0.92, 0.925)</t>
  </si>
  <si>
    <t>0.914 (0.911, 0.916)</t>
  </si>
  <si>
    <t>0.976 (0.972, 0.98)</t>
  </si>
  <si>
    <t>0.973 (0.969, 0.977)</t>
  </si>
  <si>
    <t>0.973 (0.972, 0.974)</t>
  </si>
  <si>
    <t>0.95 (0.946, 0.954)</t>
  </si>
  <si>
    <t>0.944 (0.939, 0.948)</t>
  </si>
  <si>
    <t>0.962 (0.961, 0.963)</t>
  </si>
  <si>
    <t>0.961 (0.96, 0.962)</t>
  </si>
  <si>
    <t>0.991 (0.991, 0.992)</t>
  </si>
  <si>
    <t>0.991 (0.99, 0.991)</t>
  </si>
  <si>
    <t>0.959 (0.958, 0.96)</t>
  </si>
  <si>
    <t>0.96 (0.96, 0.961)</t>
  </si>
  <si>
    <t>0.964 (0.963, 0.966)</t>
  </si>
  <si>
    <t>0.963 (0.961, 0.964)</t>
  </si>
  <si>
    <t>0.958 (0.957, 0.959)</t>
  </si>
  <si>
    <t>0.962 (0.96, 0.964)</t>
  </si>
  <si>
    <t>0.96 (0.958, 0.962)</t>
  </si>
  <si>
    <t>0.996 (0.996, 0.996)</t>
  </si>
  <si>
    <t>0.995 (0.995, 0.995)</t>
  </si>
  <si>
    <t>0.915 (0.911, 0.918)</t>
  </si>
  <si>
    <t>0.896 (0.892, 0.9)</t>
  </si>
  <si>
    <t>0.958 (0.95, 0.965)</t>
  </si>
  <si>
    <t>0.959 (0.95, 0.967)</t>
  </si>
  <si>
    <t>0.98 (0.979, 0.98)</t>
  </si>
  <si>
    <t>0.968 (0.964, 0.972)</t>
  </si>
  <si>
    <t>0.974 (0.97, 0.978)</t>
  </si>
  <si>
    <t>0.978 (0.977, 0.979)</t>
  </si>
  <si>
    <t>0.966 (0.963, 0.968)</t>
  </si>
  <si>
    <t>0.335 (0.318, 0.352)</t>
  </si>
  <si>
    <t>0.34 (0.323, 0.357)</t>
  </si>
  <si>
    <t>0.928 (0.8, 1.0)</t>
  </si>
  <si>
    <t>0.931 (0.833, 1.0)</t>
  </si>
  <si>
    <t>0.902 (0.884, 0.919)</t>
  </si>
  <si>
    <t>0.906 (0.888, 0.922)</t>
  </si>
  <si>
    <t>0.907 (0.905, 0.908)</t>
  </si>
  <si>
    <t>0.892 (0.891, 0.893)</t>
  </si>
  <si>
    <t>0.96 (0.958, 0.961)</t>
  </si>
  <si>
    <t>0.479 (0.468, 0.49)</t>
  </si>
  <si>
    <t>0.461 (0.45, 0.471)</t>
  </si>
  <si>
    <t>0.863 (0.82, 0.9)</t>
  </si>
  <si>
    <t>0.97 (0.88, 1.0)</t>
  </si>
  <si>
    <t>0.9 (0.889, 0.91)</t>
  </si>
  <si>
    <t>0.905 (0.895, 0.915)</t>
  </si>
  <si>
    <t>0.873 (0.872, 0.875)</t>
  </si>
  <si>
    <t>0.892 (0.891, 0.894)</t>
  </si>
  <si>
    <t>0.989 (0.989, 0.99)</t>
  </si>
  <si>
    <t>0.998 (0.998, 0.998)</t>
  </si>
  <si>
    <t>0.955 (0.954, 0.956)</t>
  </si>
  <si>
    <t>0.957 (0.956, 0.957)</t>
  </si>
  <si>
    <t>0.969 (0.966, 0.971)</t>
  </si>
  <si>
    <t>0.969 (0.967, 0.972)</t>
  </si>
  <si>
    <t>0.953 (0.952, 0.954)</t>
  </si>
  <si>
    <t>0.953 (0.951, 0.956)</t>
  </si>
  <si>
    <t>0.954 (0.952, 0.957)</t>
  </si>
  <si>
    <t>0.982 (0.982, 0.983)</t>
  </si>
  <si>
    <t>0.982 (0.981, 0.982)</t>
  </si>
  <si>
    <t>0.845 (0.841, 0.848)</t>
  </si>
  <si>
    <t>0.842 (0.839, 0.845)</t>
  </si>
  <si>
    <t>0.969 (0.962, 0.975)</t>
  </si>
  <si>
    <t>0.973 (0.968, 0.978)</t>
  </si>
  <si>
    <t>0.96 (0.959, 0.961)</t>
  </si>
  <si>
    <t>0.961 (0.961, 0.962)</t>
  </si>
  <si>
    <t>0.941 (0.937, 0.945)</t>
  </si>
  <si>
    <t>0.94 (0.936, 0.945)</t>
  </si>
  <si>
    <t>0.933 (0.932, 0.934)</t>
  </si>
  <si>
    <t>0.932 (0.931, 0.933)</t>
  </si>
  <si>
    <t>0.988 (0.988, 0.988)</t>
  </si>
  <si>
    <t>0.932 (0.93, 0.933)</t>
  </si>
  <si>
    <t>0.966 (0.963, 0.969)</t>
  </si>
  <si>
    <t>0.972 (0.969, 0.975)</t>
  </si>
  <si>
    <t>0.95 (0.948, 0.95)</t>
  </si>
  <si>
    <t>0.953 (0.95, 0.955)</t>
  </si>
  <si>
    <t>0.944 (0.942, 0.947)</t>
  </si>
  <si>
    <t>0.941 (0.939, 0.942)</t>
  </si>
  <si>
    <t>0.945 (0.944, 0.946)</t>
  </si>
  <si>
    <t>0.954 (0.952, 0.955)</t>
  </si>
  <si>
    <t>0.955 (0.954, 0.957)</t>
  </si>
  <si>
    <t>0.965 (0.962, 0.968)</t>
  </si>
  <si>
    <t>0.963 (0.96, 0.966)</t>
  </si>
  <si>
    <t>0.968 (0.967, 0.968)</t>
  </si>
  <si>
    <t>0.975 (0.973, 0.977)</t>
  </si>
  <si>
    <t>0.975 (0.972, 0.977)</t>
  </si>
  <si>
    <t>0.965 (0.965, 0.966)</t>
  </si>
  <si>
    <t>0.966 (0.965, 0.966)</t>
  </si>
  <si>
    <t>0.98 (0.98, 0.981)</t>
  </si>
  <si>
    <t>0.868 (0.865, 0.871)</t>
  </si>
  <si>
    <t>0.882 (0.88, 0.885)</t>
  </si>
  <si>
    <t>0.962 (0.956, 0.969)</t>
  </si>
  <si>
    <t>0.958 (0.952, 0.965)</t>
  </si>
  <si>
    <t>0.937 (0.935, 0.938)</t>
  </si>
  <si>
    <t>0.939 (0.938, 0.94)</t>
  </si>
  <si>
    <t>0.932 (0.928, 0.936)</t>
  </si>
  <si>
    <t>0.946 (0.943, 0.95)</t>
  </si>
  <si>
    <t>0.945 (0.944, 0.947)</t>
  </si>
  <si>
    <t>0.949 (0.948, 0.95)</t>
  </si>
  <si>
    <t>0.979 (0.978, 0.979)</t>
  </si>
  <si>
    <t>0.744 (0.74, 0.749)</t>
  </si>
  <si>
    <t>0.763 (0.758, 0.768)</t>
  </si>
  <si>
    <t>0.957 (0.94, 0.972)</t>
  </si>
  <si>
    <t>0.975 (0.951, 0.995)</t>
  </si>
  <si>
    <t>0.963 (0.962, 0.964)</t>
  </si>
  <si>
    <t>0.937 (0.932, 0.943)</t>
  </si>
  <si>
    <t>0.948 (0.943, 0.953)</t>
  </si>
  <si>
    <t>0.922 (0.921, 0.923)</t>
  </si>
  <si>
    <t>0.915 (0.914, 0.917)</t>
  </si>
  <si>
    <t>0.99 (0.99, 0.99)</t>
  </si>
  <si>
    <t>0.869 (0.868, 0.87)</t>
  </si>
  <si>
    <t>0.843 (0.842, 0.844)</t>
  </si>
  <si>
    <t>0.965 (0.964, 0.967)</t>
  </si>
  <si>
    <t>0.975 (0.973, 0.976)</t>
  </si>
  <si>
    <t>0.98 (0.98, 0.98)</t>
  </si>
  <si>
    <t>0.975 (0.975, 0.975)</t>
  </si>
  <si>
    <t>0.953 (0.951, 0.954)</t>
  </si>
  <si>
    <t>0.95 (0.95, 0.95)</t>
  </si>
  <si>
    <t>0.94 (0.94, 0.941)</t>
  </si>
  <si>
    <t>0.982 (0.981, 0.983)</t>
  </si>
  <si>
    <t>0.977 (0.976, 0.978)</t>
  </si>
  <si>
    <t>0.789 (0.784, 0.793)</t>
  </si>
  <si>
    <t>0.727 (0.722, 0.733)</t>
  </si>
  <si>
    <t>0.952 (0.943, 0.962)</t>
  </si>
  <si>
    <t>0.918 (0.906, 0.93)</t>
  </si>
  <si>
    <t>0.969 (0.968, 0.97)</t>
  </si>
  <si>
    <t>0.966 (0.966, 0.967)</t>
  </si>
  <si>
    <t>0.942 (0.937, 0.947)</t>
  </si>
  <si>
    <t>0.94 (0.935, 0.946)</t>
  </si>
  <si>
    <t>0.916 (0.915, 0.917)</t>
  </si>
  <si>
    <t>0.988 (0.985, 0.992)</t>
  </si>
  <si>
    <t>0.665 (0.636, 0.694)</t>
  </si>
  <si>
    <t>0.919 (0.87, 0.965)</t>
  </si>
  <si>
    <t>0.981 (0.923, 1.0)</t>
  </si>
  <si>
    <t>0.999 (0.998, 0.999)</t>
  </si>
  <si>
    <t>0.914 (0.883, 0.943)</t>
  </si>
  <si>
    <t>0.992 (0.991, 0.992)</t>
  </si>
  <si>
    <t>0.991 (0.99, 0.992)</t>
  </si>
  <si>
    <t>0.704 (0.694, 0.715)</t>
  </si>
  <si>
    <t>0.702 (0.691, 0.712)</t>
  </si>
  <si>
    <t>0.946 (0.915, 0.976)</t>
  </si>
  <si>
    <t>0.948 (0.877, 1.0)</t>
  </si>
  <si>
    <t>0.989 (0.988, 0.989)</t>
  </si>
  <si>
    <t>0.964 (0.956, 0.971)</t>
  </si>
  <si>
    <t>0.953 (0.944, 0.961)</t>
  </si>
  <si>
    <t>0.962 (0.962, 0.963)</t>
  </si>
  <si>
    <t>0.966 (0.965, 0.967)</t>
  </si>
  <si>
    <t>0.979 (0.978, 0.98)</t>
  </si>
  <si>
    <t>0.887 (0.884, 0.889)</t>
  </si>
  <si>
    <t>0.874 (0.872, 0.877)</t>
  </si>
  <si>
    <t>0.959 (0.955, 0.963)</t>
  </si>
  <si>
    <t>0.987 (0.984, 0.99)</t>
  </si>
  <si>
    <t>0.963 (0.962, 0.963)</t>
  </si>
  <si>
    <t>0.929 (0.925, 0.934)</t>
  </si>
  <si>
    <t>0.922 (0.917, 0.927)</t>
  </si>
  <si>
    <t>0.942 (0.941, 0.943)</t>
  </si>
  <si>
    <t>0.938 (0.936, 0.938)</t>
  </si>
  <si>
    <t>0.944 (0.942, 0.945)</t>
  </si>
  <si>
    <t>0.974 (0.972, 0.977)</t>
  </si>
  <si>
    <t>0.983 (0.98, 0.985)</t>
  </si>
  <si>
    <t>0.97 (0.97, 0.971)</t>
  </si>
  <si>
    <t>0.961 (0.96, 0.961)</t>
  </si>
  <si>
    <t>0.959 (0.956, 0.962)</t>
  </si>
  <si>
    <t>0.95 (0.947, 0.953)</t>
  </si>
  <si>
    <t>0.955 (0.955, 0.956)</t>
  </si>
  <si>
    <t>0.869 (0.868, 0.871)</t>
  </si>
  <si>
    <t>0.816 (0.814, 0.818)</t>
  </si>
  <si>
    <t>0.951 (0.946, 0.955)</t>
  </si>
  <si>
    <t>0.899 (0.898, 0.9)</t>
  </si>
  <si>
    <t>0.879 (0.878, 0.88)</t>
  </si>
  <si>
    <t>0.9 (0.897, 0.904)</t>
  </si>
  <si>
    <t>0.884 (0.881, 0.888)</t>
  </si>
  <si>
    <t>0.899 (0.897, 0.9)</t>
  </si>
  <si>
    <t>0.874 (0.873, 0.876)</t>
  </si>
  <si>
    <t>0.994 (0.993, 0.995)</t>
  </si>
  <si>
    <t>0.886 (0.88, 0.892)</t>
  </si>
  <si>
    <t>0.9 (0.895, 0.905)</t>
  </si>
  <si>
    <t>0.933 (0.922, 0.944)</t>
  </si>
  <si>
    <t>0.96 (0.95, 0.969)</t>
  </si>
  <si>
    <t>0.971 (0.965, 0.976)</t>
  </si>
  <si>
    <t>0.962 (0.957, 0.968)</t>
  </si>
  <si>
    <t>0.978 (0.977, 0.978)</t>
  </si>
  <si>
    <t>0.993 (0.993, 0.994)</t>
  </si>
  <si>
    <t>0.783 (0.776, 0.79)</t>
  </si>
  <si>
    <t>0.709 (0.7, 0.717)</t>
  </si>
  <si>
    <t>0.933 (0.916, 0.949)</t>
  </si>
  <si>
    <t>0.935 (0.896, 0.97)</t>
  </si>
  <si>
    <t>0.987 (0.986, 0.987)</t>
  </si>
  <si>
    <t>0.974 (0.968, 0.979)</t>
  </si>
  <si>
    <t>0.972 (0.966, 0.978)</t>
  </si>
  <si>
    <t>0.95 (0.949, 0.951)</t>
  </si>
  <si>
    <t>0.99 (0.988, 0.991)</t>
  </si>
  <si>
    <t>0.448 (0.426, 0.469)</t>
  </si>
  <si>
    <t>0.316 (0.297, 0.334)</t>
  </si>
  <si>
    <t>0.841 (0.739, 0.929)</t>
  </si>
  <si>
    <t>0.598 (0.0, 1.0)</t>
  </si>
  <si>
    <t>0.968 (0.955, 0.981)</t>
  </si>
  <si>
    <t>0.945 (0.929, 0.961)</t>
  </si>
  <si>
    <t>0.947 (0.946, 0.948)</t>
  </si>
  <si>
    <t>0.945 (0.945, 0.946)</t>
  </si>
  <si>
    <t>0.987 (0.987, 0.988)</t>
  </si>
  <si>
    <t>0.928 (0.926, 0.929)</t>
  </si>
  <si>
    <t>0.925 (0.923, 0.927)</t>
  </si>
  <si>
    <t>0.967 (0.964, 0.97)</t>
  </si>
  <si>
    <t>0.987 (0.984, 0.989)</t>
  </si>
  <si>
    <t>0.965 (0.964, 0.966)</t>
  </si>
  <si>
    <t>0.951 (0.95, 0.952)</t>
  </si>
  <si>
    <t>0.943 (0.94, 0.947)</t>
  </si>
  <si>
    <t>0.953 (0.953, 0.955)</t>
  </si>
  <si>
    <t>0.944 (0.943, 0.945)</t>
  </si>
  <si>
    <t>0.997 (0.996, 0.998)</t>
  </si>
  <si>
    <t>0.187 (0.135, 0.238)</t>
  </si>
  <si>
    <t>0.097 (0.073, 0.124)</t>
  </si>
  <si>
    <t>0.52 (0.0, 1.0)</t>
  </si>
  <si>
    <t>0.147 (0.078, 0.225)</t>
  </si>
  <si>
    <t>0.85 (0.714, 0.958)</t>
  </si>
  <si>
    <t>0.984 (0.984, 0.985)</t>
  </si>
  <si>
    <t>0.993 (0.992, 0.993)</t>
  </si>
  <si>
    <t>0.974 (0.973, 0.975)</t>
  </si>
  <si>
    <t>0.651 (0.645, 0.658)</t>
  </si>
  <si>
    <t>0.6 (0.593, 0.607)</t>
  </si>
  <si>
    <t>0.9 (0.881, 0.918)</t>
  </si>
  <si>
    <t>0.903 (0.865, 0.935)</t>
  </si>
  <si>
    <t>0.97 (0.969, 0.97)</t>
  </si>
  <si>
    <t>0.94 (0.934, 0.945)</t>
  </si>
  <si>
    <t>0.934 (0.928, 0.94)</t>
  </si>
  <si>
    <t>0.909 (0.908, 0.91)</t>
  </si>
  <si>
    <t>0.953 (0.949, 0.957)</t>
  </si>
  <si>
    <t>0.959 (0.956, 0.963)</t>
  </si>
  <si>
    <t>0.305 (0.282, 0.328)</t>
  </si>
  <si>
    <t>0.338 (0.316, 0.36)</t>
  </si>
  <si>
    <t>0.855 (0.688, 1.0)</t>
  </si>
  <si>
    <t>0.997 (0.997, 0.998)</t>
  </si>
  <si>
    <t>0.887 (0.861, 0.912)</t>
  </si>
  <si>
    <t>0.922 (0.901, 0.945)</t>
  </si>
  <si>
    <t>0.873 (0.871, 0.874)</t>
  </si>
  <si>
    <t>0.855 (0.853, 0.857)</t>
  </si>
  <si>
    <t>0.957 (0.953, 0.961)</t>
  </si>
  <si>
    <t>0.957 (0.954, 0.961)</t>
  </si>
  <si>
    <t>0.448 (0.43, 0.465)</t>
  </si>
  <si>
    <t>0.453 (0.435, 0.47)</t>
  </si>
  <si>
    <t>0.827 (0.759, 0.888)</t>
  </si>
  <si>
    <t>0.882 (0.763, 0.976)</t>
  </si>
  <si>
    <t>0.995 (0.994, 0.995)</t>
  </si>
  <si>
    <t>0.994 (0.994, 0.995)</t>
  </si>
  <si>
    <t>0.871 (0.851, 0.888)</t>
  </si>
  <si>
    <t>0.865 (0.845, 0.886)</t>
  </si>
  <si>
    <t>0.934 (0.932, 0.935)</t>
  </si>
  <si>
    <t>0.957 (0.956, 0.958)</t>
  </si>
  <si>
    <t>0.663 (0.659, 0.668)</t>
  </si>
  <si>
    <t>0.645 (0.64, 0.65)</t>
  </si>
  <si>
    <t>0.927 (0.914, 0.941)</t>
  </si>
  <si>
    <t>0.97 (0.954, 0.983)</t>
  </si>
  <si>
    <t>0.948 (0.947, 0.949)</t>
  </si>
  <si>
    <t>0.895 (0.888, 0.9)</t>
  </si>
  <si>
    <t>0.895 (0.889, 0.9)</t>
  </si>
  <si>
    <t>0.895 (0.893, 0.896)</t>
  </si>
  <si>
    <t>0.88 (0.878, 0.881)</t>
  </si>
  <si>
    <t>0.98 (0.975, 0.987)</t>
  </si>
  <si>
    <t>0.979 (0.973, 0.986)</t>
  </si>
  <si>
    <t>0.444 (0.398, 0.489)</t>
  </si>
  <si>
    <t>0.341 (0.299, 0.382)</t>
  </si>
  <si>
    <t>0.731 (0.621, 0.837)</t>
  </si>
  <si>
    <t>0.917 (0.875, 0.953)</t>
  </si>
  <si>
    <t>0.902 (0.858, 0.941)</t>
  </si>
  <si>
    <t>0.978 (0.978, 0.979)</t>
  </si>
  <si>
    <t>0.996 (0.995, 0.997)</t>
  </si>
  <si>
    <t>0.995 (0.995, 0.997)</t>
  </si>
  <si>
    <t>0.3 (0.255, 0.345)</t>
  </si>
  <si>
    <t>0.316 (0.271, 0.366)</t>
  </si>
  <si>
    <t>0.527 (0.378, 0.667)</t>
  </si>
  <si>
    <t>0.618 (0.4, 0.826)</t>
  </si>
  <si>
    <t>1.0 (0.999, 1.0)</t>
  </si>
  <si>
    <t>0.989 (0.968, 1.0)</t>
  </si>
  <si>
    <t>0.978 (0.95, 1.0)</t>
  </si>
  <si>
    <t>0.962 (0.961, 0.962)</t>
  </si>
  <si>
    <t>0.964 (0.963, 0.965)</t>
  </si>
  <si>
    <t>0.965 (0.963, 0.966)</t>
  </si>
  <si>
    <t>0.962 (0.961, 0.964)</t>
  </si>
  <si>
    <t>0.984 (0.981, 0.987)</t>
  </si>
  <si>
    <t>0.981 (0.981, 0.982)</t>
  </si>
  <si>
    <t>0.976 (0.973, 0.979)</t>
  </si>
  <si>
    <t>0.97 (0.967, 0.973)</t>
  </si>
  <si>
    <t>0.897 (0.895, 0.898)</t>
  </si>
  <si>
    <t>0.731 (0.728, 0.733)</t>
  </si>
  <si>
    <t>0.979 (0.977, 0.981)</t>
  </si>
  <si>
    <t>0.966 (0.961, 0.971)</t>
  </si>
  <si>
    <t>0.945 (0.942, 0.947)</t>
  </si>
  <si>
    <t>0.938 (0.936, 0.941)</t>
  </si>
  <si>
    <t>0.964 (0.964, 0.964)</t>
  </si>
  <si>
    <t>0.917 (0.916, 0.917)</t>
  </si>
  <si>
    <t>0.993 (0.991, 0.994)</t>
  </si>
  <si>
    <t>0.504 (0.469, 0.535)</t>
  </si>
  <si>
    <t>0.305 (0.276, 0.335)</t>
  </si>
  <si>
    <t>0.828 (0.704, 0.939)</t>
  </si>
  <si>
    <t>0.998 (0.998, 0.999)</t>
  </si>
  <si>
    <t>0.929 (0.899, 0.956)</t>
  </si>
  <si>
    <t>0.95 (0.924, 0.972)</t>
  </si>
  <si>
    <t>0.975 (0.974, 0.977)</t>
  </si>
  <si>
    <t>0.793 (0.788, 0.798)</t>
  </si>
  <si>
    <t>0.645 (0.639, 0.651)</t>
  </si>
  <si>
    <t>0.927 (0.917, 0.938)</t>
  </si>
  <si>
    <t>0.955 (0.927, 0.981)</t>
  </si>
  <si>
    <t>0.974 (0.973, 0.974)</t>
  </si>
  <si>
    <t>0.923 (0.917, 0.928)</t>
  </si>
  <si>
    <t>0.896 (0.889, 0.903)</t>
  </si>
  <si>
    <t>0.912 (0.911, 0.913)</t>
  </si>
  <si>
    <t>0.98 (0.977, 0.983)</t>
  </si>
  <si>
    <t>0.973 (0.97, 0.977)</t>
  </si>
  <si>
    <t>0.605 (0.585, 0.624)</t>
  </si>
  <si>
    <t>0.356 (0.336, 0.376)</t>
  </si>
  <si>
    <t>0.989 (0.958, 1.0)</t>
  </si>
  <si>
    <t>0.912 (0.892, 0.932)</t>
  </si>
  <si>
    <t>0.911 (0.89, 0.932)</t>
  </si>
  <si>
    <t>0.941 (0.94, 0.942)</t>
  </si>
  <si>
    <t>0.985 (0.985, 0.985)</t>
  </si>
  <si>
    <t>0.944 (0.943, 0.944)</t>
  </si>
  <si>
    <t>0.943 (0.942, 0.944)</t>
  </si>
  <si>
    <t>0.777 (0.774, 0.78)</t>
  </si>
  <si>
    <t>0.976 (0.971, 0.981)</t>
  </si>
  <si>
    <t>0.886 (0.885, 0.887)</t>
  </si>
  <si>
    <t>0.939 (0.936, 0.942)</t>
  </si>
  <si>
    <t>0.88 (0.876, 0.884)</t>
  </si>
  <si>
    <t>0.95 (0.948, 0.951)</t>
  </si>
  <si>
    <t>0.862 (0.86, 0.863)</t>
  </si>
  <si>
    <t>0.618 (0.605, 0.631)</t>
  </si>
  <si>
    <t>0.582 (0.569, 0.595)</t>
  </si>
  <si>
    <t>0.898 (0.863, 0.932)</t>
  </si>
  <si>
    <t>0.855 (0.819, 0.888)</t>
  </si>
  <si>
    <t>0.992 (0.992, 0.992)</t>
  </si>
  <si>
    <t>0.957 (0.947, 0.965)</t>
  </si>
  <si>
    <t>0.959 (0.949, 0.967)</t>
  </si>
  <si>
    <t>0.938 (0.937, 0.939)</t>
  </si>
  <si>
    <t>0.988 (0.987, 0.989)</t>
  </si>
  <si>
    <t>0.514 (0.501, 0.529)</t>
  </si>
  <si>
    <t>0.48 (0.465, 0.494)</t>
  </si>
  <si>
    <t>0.965 (0.956, 0.974)</t>
  </si>
  <si>
    <t>0.959 (0.95, 0.968)</t>
  </si>
  <si>
    <t>0.981 (0.98, 0.981)</t>
  </si>
  <si>
    <t>0.773 (0.771, 0.775)</t>
  </si>
  <si>
    <t>0.719 (0.717, 0.721)</t>
  </si>
  <si>
    <t>0.947 (0.944, 0.95)</t>
  </si>
  <si>
    <t>0.944 (0.94, 0.948)</t>
  </si>
  <si>
    <t>0.977 (0.977, 0.977)</t>
  </si>
  <si>
    <t>0.942 (0.94, 0.944)</t>
  </si>
  <si>
    <t>0.943 (0.941, 0.945)</t>
  </si>
  <si>
    <t>0.94 (0.939, 0.94)</t>
  </si>
  <si>
    <t>0.923 (0.923, 0.924)</t>
  </si>
  <si>
    <t>0.984 (0.983, 0.985)</t>
  </si>
  <si>
    <t>0.975 (0.974, 0.976)</t>
  </si>
  <si>
    <t>0.847 (0.843, 0.85)</t>
  </si>
  <si>
    <t>0.764 (0.76, 0.769)</t>
  </si>
  <si>
    <t>0.952 (0.944, 0.958)</t>
  </si>
  <si>
    <t>0.93 (0.919, 0.94)</t>
  </si>
  <si>
    <t>0.94 (0.935, 0.944)</t>
  </si>
  <si>
    <t>0.935 (0.931, 0.94)</t>
  </si>
  <si>
    <t>0.911 (0.909, 0.912)</t>
  </si>
  <si>
    <t>0.974 (0.973, 0.976)</t>
  </si>
  <si>
    <t>0.97 (0.969, 0.972)</t>
  </si>
  <si>
    <t>0.551 (0.539, 0.563)</t>
  </si>
  <si>
    <t>0.497 (0.485, 0.51)</t>
  </si>
  <si>
    <t>0.908 (0.872, 0.941)</t>
  </si>
  <si>
    <t>0.895 (0.847, 0.935)</t>
  </si>
  <si>
    <t>0.925 (0.914, 0.935)</t>
  </si>
  <si>
    <t>0.913 (0.901, 0.925)</t>
  </si>
  <si>
    <t>0.916 (0.914, 0.917)</t>
  </si>
  <si>
    <t>0.983 (0.982, 0.985)</t>
  </si>
  <si>
    <t>0.985 (0.983, 0.986)</t>
  </si>
  <si>
    <t>0.491 (0.474, 0.509)</t>
  </si>
  <si>
    <t>0.474 (0.456, 0.491)</t>
  </si>
  <si>
    <t>0.917 (0.856, 0.969)</t>
  </si>
  <si>
    <t>0.871 (0.793, 0.936)</t>
  </si>
  <si>
    <t>0.936 (0.92, 0.951)</t>
  </si>
  <si>
    <t>0.944 (0.929, 0.957)</t>
  </si>
  <si>
    <t>0.964 (0.964, 0.965)</t>
  </si>
  <si>
    <t>0.868 (0.866, 0.871)</t>
  </si>
  <si>
    <t>0.831 (0.829, 0.834)</t>
  </si>
  <si>
    <t>0.952 (0.947, 0.956)</t>
  </si>
  <si>
    <t>0.905 (0.903, 0.906)</t>
  </si>
  <si>
    <t>0.927 (0.925, 0.931)</t>
  </si>
  <si>
    <t>0.91 (0.907, 0.914)</t>
  </si>
  <si>
    <t>0.795 (0.792, 0.799)</t>
  </si>
  <si>
    <t>0.742 (0.738, 0.747)</t>
  </si>
  <si>
    <t>0.946 (0.938, 0.953)</t>
  </si>
  <si>
    <t>0.951 (0.941, 0.961)</t>
  </si>
  <si>
    <t>0.925 (0.92, 0.93)</t>
  </si>
  <si>
    <t>0.922 (0.92, 0.923)</t>
  </si>
  <si>
    <t>0.9 (0.899, 0.902)</t>
  </si>
  <si>
    <t>0.985 (0.984, 0.987)</t>
  </si>
  <si>
    <t>0.525 (0.511, 0.539)</t>
  </si>
  <si>
    <t>0.511 (0.496, 0.525)</t>
  </si>
  <si>
    <t>0.972 (0.885, 1.0)</t>
  </si>
  <si>
    <t>0.944 (0.933, 0.956)</t>
  </si>
  <si>
    <t>0.94 (0.939, 0.941)</t>
  </si>
  <si>
    <t>0.684 (0.677, 0.691)</t>
  </si>
  <si>
    <t>0.629 (0.621, 0.636)</t>
  </si>
  <si>
    <t>0.899 (0.88, 0.916)</t>
  </si>
  <si>
    <t>0.895 (0.869, 0.922)</t>
  </si>
  <si>
    <t>0.942 (0.936, 0.948)</t>
  </si>
  <si>
    <t>0.945 (0.94, 0.952)</t>
  </si>
  <si>
    <t>0.928 (0.927, 0.929)</t>
  </si>
  <si>
    <t>0.913 (0.912, 0.915)</t>
  </si>
  <si>
    <t>0.694 (0.688, 0.7)</t>
  </si>
  <si>
    <t>0.635 (0.629, 0.642)</t>
  </si>
  <si>
    <t>0.921 (0.909, 0.934)</t>
  </si>
  <si>
    <t>0.973 (0.948, 0.994)</t>
  </si>
  <si>
    <t>0.967 (0.966, 0.967)</t>
  </si>
  <si>
    <t>0.914 (0.907, 0.921)</t>
  </si>
  <si>
    <t>0.922 (0.915, 0.928)</t>
  </si>
  <si>
    <t>0.908 (0.907, 0.91)</t>
  </si>
  <si>
    <t>0.882 (0.88, 0.883)</t>
  </si>
  <si>
    <t>0.98 (0.979, 0.981)</t>
  </si>
  <si>
    <t>0.679 (0.671, 0.687)</t>
  </si>
  <si>
    <t>0.637 (0.628, 0.645)</t>
  </si>
  <si>
    <t>0.962 (0.946, 0.975)</t>
  </si>
  <si>
    <t>0.943 (0.919, 0.962)</t>
  </si>
  <si>
    <t>0.984 (0.983, 0.984)</t>
  </si>
  <si>
    <t>0.932 (0.924, 0.94)</t>
  </si>
  <si>
    <t>0.931 (0.923, 0.939)</t>
  </si>
  <si>
    <t>0.922 (0.921, 0.924)</t>
  </si>
  <si>
    <t>0.973 (0.971, 0.975)</t>
  </si>
  <si>
    <t>0.557 (0.543, 0.57)</t>
  </si>
  <si>
    <t>0.496 (0.483, 0.508)</t>
  </si>
  <si>
    <t>0.909 (0.871, 0.945)</t>
  </si>
  <si>
    <t>0.908 (0.858, 0.955)</t>
  </si>
  <si>
    <t>0.918 (0.906, 0.929)</t>
  </si>
  <si>
    <t>0.932 (0.92, 0.943)</t>
  </si>
  <si>
    <t>0.926 (0.925, 0.927)</t>
  </si>
  <si>
    <t>0.905 (0.904, 0.907)</t>
  </si>
  <si>
    <t>0.978 (0.976, 0.979)</t>
  </si>
  <si>
    <t>0.976 (0.974, 0.977)</t>
  </si>
  <si>
    <t>0.618 (0.608, 0.629)</t>
  </si>
  <si>
    <t>0.571 (0.56, 0.582)</t>
  </si>
  <si>
    <t>0.944 (0.921, 0.964)</t>
  </si>
  <si>
    <t>0.957 (0.92, 0.986)</t>
  </si>
  <si>
    <t>0.94 (0.931, 0.95)</t>
  </si>
  <si>
    <t>0.921 (0.91, 0.932)</t>
  </si>
  <si>
    <t>0.919 (0.918, 0.92)</t>
  </si>
  <si>
    <t>0.927 (0.926, 0.928)</t>
  </si>
  <si>
    <t>0.993 (0.992, 0.995)</t>
  </si>
  <si>
    <t>0.373 (0.335, 0.41)</t>
  </si>
  <si>
    <t>0.394 (0.357, 0.431)</t>
  </si>
  <si>
    <t>0.875 (0.636, 1.0)</t>
  </si>
  <si>
    <t>0.822 (0.5, 1.0)</t>
  </si>
  <si>
    <t>0.961 (0.936, 0.983)</t>
  </si>
  <si>
    <t>0.953 (0.925, 0.979)</t>
  </si>
  <si>
    <t>0.968 (0.968, 0.969)</t>
  </si>
  <si>
    <t>0.966 (0.964, 0.968)</t>
  </si>
  <si>
    <t>0.557 (0.544, 0.569)</t>
  </si>
  <si>
    <t>0.438 (0.425, 0.451)</t>
  </si>
  <si>
    <t>0.92 (0.885, 0.953)</t>
  </si>
  <si>
    <t>0.9 (0.769, 1.0)</t>
  </si>
  <si>
    <t>0.926 (0.915, 0.937)</t>
  </si>
  <si>
    <t>0.911 (0.898, 0.922)</t>
  </si>
  <si>
    <t>0.917 (0.916, 0.918)</t>
  </si>
  <si>
    <t>0.912 (0.91, 0.913)</t>
  </si>
  <si>
    <t>0.584 (0.571, 0.597)</t>
  </si>
  <si>
    <t>0.475 (0.46, 0.49)</t>
  </si>
  <si>
    <t>0.918 (0.88, 0.952)</t>
  </si>
  <si>
    <t>0.896 (0.8, 0.976)</t>
  </si>
  <si>
    <t>0.934 (0.921, 0.947)</t>
  </si>
  <si>
    <t>0.942 (0.929, 0.953)</t>
  </si>
  <si>
    <t>0.935 (0.934, 0.936)</t>
  </si>
  <si>
    <t>0.931 (0.93, 0.932)</t>
  </si>
  <si>
    <t>0.981 (0.981, 0.981)</t>
  </si>
  <si>
    <t>0.905 (0.905, 0.906)</t>
  </si>
  <si>
    <t>0.885 (0.885, 0.886)</t>
  </si>
  <si>
    <t>0.953 (0.953, 0.954)</t>
  </si>
  <si>
    <t>0.946 (0.945, 0.946)</t>
  </si>
  <si>
    <t>0.937 (0.936, 0.938)</t>
  </si>
  <si>
    <t>0.931 (0.93, 0.931)</t>
  </si>
  <si>
    <t>0.916 (0.915, 0.916)</t>
  </si>
  <si>
    <t>0.955 (0.954, 0.955)</t>
  </si>
  <si>
    <t>0.77 (0.766, 0.773)</t>
  </si>
  <si>
    <t>0.722 (0.718, 0.726)</t>
  </si>
  <si>
    <t>0.948 (0.94, 0.956)</t>
  </si>
  <si>
    <t>0.933 (0.916, 0.948)</t>
  </si>
  <si>
    <t>0.917 (0.915, 0.918)</t>
  </si>
  <si>
    <t>0.904 (0.9, 0.908)</t>
  </si>
  <si>
    <t>0.899 (0.895, 0.903)</t>
  </si>
  <si>
    <t>0.888 (0.887, 0.89)</t>
  </si>
  <si>
    <t>0.878 (0.877, 0.88)</t>
  </si>
  <si>
    <t>0.967 (0.962, 0.972)</t>
  </si>
  <si>
    <t>0.977 (0.973, 0.98)</t>
  </si>
  <si>
    <t>0.172 (0.143, 0.2)</t>
  </si>
  <si>
    <t>0.173 (0.146, 0.201)</t>
  </si>
  <si>
    <t>0.904 (0.867, 0.938)</t>
  </si>
  <si>
    <t>0.914 (0.875, 0.948)</t>
  </si>
  <si>
    <t>0.811 (0.806, 0.817)</t>
  </si>
  <si>
    <t>0.775 (0.769, 0.781)</t>
  </si>
  <si>
    <t>0.972 (0.959, 0.983)</t>
  </si>
  <si>
    <t>0.964 (0.959, 0.97)</t>
  </si>
  <si>
    <t>0.606 (0.591, 0.62)</t>
  </si>
  <si>
    <t>0.54 (0.525, 0.554)</t>
  </si>
  <si>
    <t>0.865 (0.826, 0.898)</t>
  </si>
  <si>
    <t>0.953 (0.943, 0.964)</t>
  </si>
  <si>
    <t>0.952 (0.942, 0.961)</t>
  </si>
  <si>
    <t>0.941 (0.94, 0.943)</t>
  </si>
  <si>
    <t>0.968 (0.967, 0.969)</t>
  </si>
  <si>
    <t>0.531 (0.522, 0.54)</t>
  </si>
  <si>
    <t>0.527 (0.518, 0.536)</t>
  </si>
  <si>
    <t>0.87 (0.824, 0.914)</t>
  </si>
  <si>
    <t>0.921 (0.912, 0.93)</t>
  </si>
  <si>
    <t>0.927 (0.918, 0.935)</t>
  </si>
  <si>
    <t>0.892 (0.89, 0.893)</t>
  </si>
  <si>
    <t>0.891 (0.889, 0.892)</t>
  </si>
  <si>
    <t>0.835 (0.831, 0.839)</t>
  </si>
  <si>
    <t>0.808 (0.804, 0.812)</t>
  </si>
  <si>
    <t>0.939 (0.931, 0.947)</t>
  </si>
  <si>
    <t>0.975 (0.965, 0.983)</t>
  </si>
  <si>
    <t>0.961 (0.956, 0.965)</t>
  </si>
  <si>
    <t>0.96 (0.957, 0.964)</t>
  </si>
  <si>
    <t>0.948 (0.947, 0.948)</t>
  </si>
  <si>
    <t>0.893 (0.892, 0.894)</t>
  </si>
  <si>
    <t>0.684 (0.681, 0.687)</t>
  </si>
  <si>
    <t>0.616 (0.613, 0.619)</t>
  </si>
  <si>
    <t>0.931 (0.923, 0.94)</t>
  </si>
  <si>
    <t>0.96 (0.947, 0.973)</t>
  </si>
  <si>
    <t>0.881 (0.88, 0.882)</t>
  </si>
  <si>
    <t>0.871 (0.869, 0.872)</t>
  </si>
  <si>
    <t>0.848 (0.844, 0.852)</t>
  </si>
  <si>
    <t>0.829 (0.824, 0.833)</t>
  </si>
  <si>
    <t>0.826 (0.824, 0.828)</t>
  </si>
  <si>
    <t>0.794 (0.792, 0.795)</t>
  </si>
  <si>
    <t>0.645 (0.636, 0.653)</t>
  </si>
  <si>
    <t>0.602 (0.594, 0.611)</t>
  </si>
  <si>
    <t>0.892 (0.872, 0.912)</t>
  </si>
  <si>
    <t>0.958 (0.903, 1.0)</t>
  </si>
  <si>
    <t>0.981 (0.98, 0.982)</t>
  </si>
  <si>
    <t>0.947 (0.94, 0.953)</t>
  </si>
  <si>
    <t>0.94 (0.933, 0.946)</t>
  </si>
  <si>
    <t>0.92 (0.919, 0.921)</t>
  </si>
  <si>
    <t>0.839 (0.835, 0.843)</t>
  </si>
  <si>
    <t>0.816 (0.811, 0.821)</t>
  </si>
  <si>
    <t>0.929 (0.919, 0.938)</t>
  </si>
  <si>
    <t>0.972 (0.963, 0.98)</t>
  </si>
  <si>
    <t>0.952 (0.947, 0.958)</t>
  </si>
  <si>
    <t>0.959 (0.955, 0.964)</t>
  </si>
  <si>
    <t>0.954 (0.953, 0.955)</t>
  </si>
  <si>
    <t>0.936 (0.935, 0.937)</t>
  </si>
  <si>
    <t>0.888 (0.886, 0.891)</t>
  </si>
  <si>
    <t>0.885 (0.883, 0.888)</t>
  </si>
  <si>
    <t>0.965 (0.959, 0.971)</t>
  </si>
  <si>
    <t>0.956 (0.953, 0.96)</t>
  </si>
  <si>
    <t>0.951 (0.947, 0.954)</t>
  </si>
  <si>
    <t>0.802 (0.798, 0.806)</t>
  </si>
  <si>
    <t>0.603 (0.597, 0.609)</t>
  </si>
  <si>
    <t>0.949 (0.939, 0.958)</t>
  </si>
  <si>
    <t>0.954 (0.926, 0.981)</t>
  </si>
  <si>
    <t>0.952 (0.948, 0.956)</t>
  </si>
  <si>
    <t>0.912 (0.907, 0.917)</t>
  </si>
  <si>
    <t>0.93 (0.928, 0.931)</t>
  </si>
  <si>
    <t>0.858 (0.856, 0.859)</t>
  </si>
  <si>
    <t>0.918 (0.917, 0.919)</t>
  </si>
  <si>
    <t>0.718 (0.715, 0.722)</t>
  </si>
  <si>
    <t>0.67 (0.666, 0.673)</t>
  </si>
  <si>
    <t>0.938 (0.932, 0.945)</t>
  </si>
  <si>
    <t>0.971 (0.963, 0.978)</t>
  </si>
  <si>
    <t>0.904 (0.903, 0.906)</t>
  </si>
  <si>
    <t>0.855 (0.85, 0.86)</t>
  </si>
  <si>
    <t>0.839 (0.834, 0.844)</t>
  </si>
  <si>
    <t>0.855 (0.854, 0.857)</t>
  </si>
  <si>
    <t>0.833 (0.831, 0.834)</t>
  </si>
  <si>
    <t>0.698 (0.691, 0.706)</t>
  </si>
  <si>
    <t>0.53 (0.523, 0.538)</t>
  </si>
  <si>
    <t>0.918 (0.899, 0.937)</t>
  </si>
  <si>
    <t>0.963 (0.927, 0.992)</t>
  </si>
  <si>
    <t>0.977 (0.977, 0.978)</t>
  </si>
  <si>
    <t>0.945 (0.939, 0.952)</t>
  </si>
  <si>
    <t>0.91 (0.902, 0.918)</t>
  </si>
  <si>
    <t>0.897 (0.896, 0.899)</t>
  </si>
  <si>
    <t>0.907 (0.907, 0.908)</t>
  </si>
  <si>
    <t>0.771 (0.769, 0.773)</t>
  </si>
  <si>
    <t>0.734 (0.732, 0.737)</t>
  </si>
  <si>
    <t>0.943 (0.937, 0.947)</t>
  </si>
  <si>
    <t>0.967 (0.962, 0.973)</t>
  </si>
  <si>
    <t>0.842 (0.84, 0.843)</t>
  </si>
  <si>
    <t>0.825 (0.823, 0.826)</t>
  </si>
  <si>
    <t>0.855 (0.852, 0.858)</t>
  </si>
  <si>
    <t>0.828 (0.824, 0.832)</t>
  </si>
  <si>
    <t>0.831 (0.829, 0.833)</t>
  </si>
  <si>
    <t>0.817 (0.815, 0.819)</t>
  </si>
  <si>
    <t>0.898 (0.896, 0.899)</t>
  </si>
  <si>
    <t>0.919 (0.915, 0.923)</t>
  </si>
  <si>
    <t>0.933 (0.93, 0.937)</t>
  </si>
  <si>
    <t>0.942 (0.941, 0.942)</t>
  </si>
  <si>
    <t>0.728 (0.724, 0.731)</t>
  </si>
  <si>
    <t>0.685 (0.682, 0.689)</t>
  </si>
  <si>
    <t>0.944 (0.937, 0.951)</t>
  </si>
  <si>
    <t>0.925 (0.924, 0.927)</t>
  </si>
  <si>
    <t>0.892 (0.888, 0.897)</t>
  </si>
  <si>
    <t>0.884 (0.879, 0.888)</t>
  </si>
  <si>
    <t>0.862 (0.861, 0.864)</t>
  </si>
  <si>
    <t>0.848 (0.847, 0.85)</t>
  </si>
  <si>
    <t>0.924 (0.924, 0.925)</t>
  </si>
  <si>
    <t>0.912 (0.911, 0.912)</t>
  </si>
  <si>
    <t>0.774 (0.772, 0.777)</t>
  </si>
  <si>
    <t>0.743 (0.74, 0.745)</t>
  </si>
  <si>
    <t>0.953 (0.948, 0.957)</t>
  </si>
  <si>
    <t>0.979 (0.973, 0.985)</t>
  </si>
  <si>
    <t>0.84 (0.838, 0.841)</t>
  </si>
  <si>
    <t>0.82 (0.819, 0.822)</t>
  </si>
  <si>
    <t>0.85 (0.846, 0.853)</t>
  </si>
  <si>
    <t>0.844 (0.84, 0.848)</t>
  </si>
  <si>
    <t>0.839 (0.837, 0.841)</t>
  </si>
  <si>
    <t>0.813 (0.811, 0.815)</t>
  </si>
  <si>
    <t>0.713 (0.707, 0.718)</t>
  </si>
  <si>
    <t>0.471 (0.464, 0.478)</t>
  </si>
  <si>
    <t>0.905 (0.89, 0.92)</t>
  </si>
  <si>
    <t>0.89 (0.841, 0.935)</t>
  </si>
  <si>
    <t>0.93 (0.924, 0.936)</t>
  </si>
  <si>
    <t>0.999 (0.998, 1.0)</t>
  </si>
  <si>
    <t>0.188 (0.093, 0.291)</t>
  </si>
  <si>
    <t>0.338 (0.154, 0.515)</t>
  </si>
  <si>
    <t>0.282 (0.0, 0.75)</t>
  </si>
  <si>
    <t>0.758 (0.427, 1.0)</t>
  </si>
  <si>
    <t>0.994 (0.994, 0.994)</t>
  </si>
  <si>
    <t>0.989 (0.987, 0.99)</t>
  </si>
  <si>
    <t>0.987 (0.985, 0.988)</t>
  </si>
  <si>
    <t>0.564 (0.549, 0.578)</t>
  </si>
  <si>
    <t>0.518 (0.504, 0.532)</t>
  </si>
  <si>
    <t>0.929 (0.727, 1.0)</t>
  </si>
  <si>
    <t>0.96 (0.951, 0.97)</t>
  </si>
  <si>
    <t>0.963 (0.953, 0.972)</t>
  </si>
  <si>
    <t>0.969 (0.968, 0.971)</t>
  </si>
  <si>
    <t>0.963 (0.962, 0.965)</t>
  </si>
  <si>
    <t>0.503 (0.493, 0.514)</t>
  </si>
  <si>
    <t>0.45 (0.44, 0.461)</t>
  </si>
  <si>
    <t>0.867 (0.821, 0.909)</t>
  </si>
  <si>
    <t>0.913 (0.841, 0.971)</t>
  </si>
  <si>
    <t>0.92 (0.91, 0.929)</t>
  </si>
  <si>
    <t>0.915 (0.906, 0.924)</t>
  </si>
  <si>
    <t>0.913 (0.911, 0.914)</t>
  </si>
  <si>
    <t>0.997 (0.996, 0.999)</t>
  </si>
  <si>
    <t>0.952 (0.931, 0.978)</t>
  </si>
  <si>
    <t>0.94 (0.915, 0.968)</t>
  </si>
  <si>
    <t>0.982 (0.947, 1.0)</t>
  </si>
  <si>
    <t>0.936 (0.872, 0.987)</t>
  </si>
  <si>
    <t>0.937 (0.936, 0.937)</t>
  </si>
  <si>
    <t>0.923 (0.922, 0.923)</t>
  </si>
  <si>
    <t>0.983 (0.983, 0.983)</t>
  </si>
  <si>
    <t>0.97 (0.97, 0.97)</t>
  </si>
  <si>
    <t>0.965 (0.964, 0.965)</t>
  </si>
  <si>
    <t>0.959 (0.958, 0.959)</t>
  </si>
  <si>
    <t>0.952 (0.951, 0.952)</t>
  </si>
  <si>
    <t>0.943 (0.943, 0.943)</t>
  </si>
  <si>
    <r>
      <rPr>
        <b/>
        <sz val="8"/>
        <color rgb="FF000000"/>
        <rFont val="Arial"/>
      </rPr>
      <t xml:space="preserve">Supplementary Table 12: </t>
    </r>
    <r>
      <rPr>
        <sz val="8"/>
        <color rgb="FF000000"/>
        <rFont val="Arial"/>
      </rPr>
      <t xml:space="preserve">Performance of the models on the MIMIC-IV dataset (N = 242349). When the CI are non-overlapping, the difference is reported in ΔSSL-SL. Prevalence for label groups counts any positive in a member of its class as a positive. </t>
    </r>
  </si>
  <si>
    <t>0.993 (0.993, 0.993)</t>
  </si>
  <si>
    <t>0.93 (0.929, 0.93)</t>
  </si>
  <si>
    <t>0.934 (0.934, 0.935)</t>
  </si>
  <si>
    <t>0.978 (0.978, 0.978)</t>
  </si>
  <si>
    <t>0.996 (0.994, 0.998)</t>
  </si>
  <si>
    <t>0.271 (0.153, 0.369)</t>
  </si>
  <si>
    <t>0.182 (0.083, 0.269)</t>
  </si>
  <si>
    <t>0.631 (0.409, 0.826)</t>
  </si>
  <si>
    <t>0.567 (0.333, 0.783)</t>
  </si>
  <si>
    <t>0.803 (0.798, 0.808)</t>
  </si>
  <si>
    <t>0.794 (0.789, 0.799)</t>
  </si>
  <si>
    <t>0.955 (0.952, 0.959)</t>
  </si>
  <si>
    <t>0.951 (0.947, 0.955)</t>
  </si>
  <si>
    <t>0.969 (0.969, 0.97)</t>
  </si>
  <si>
    <t>0.0 (0.0, 0.0)</t>
  </si>
  <si>
    <t>0.0 (-0.0, 0.0)</t>
  </si>
  <si>
    <t>0.55 (0.0, 0.795)</t>
  </si>
  <si>
    <t>0.198 (0.0, 0.283)</t>
  </si>
  <si>
    <t>0.933 (0.923, 0.944)</t>
  </si>
  <si>
    <t>0.941 (0.934, 0.948)</t>
  </si>
  <si>
    <t>0.287 (0.256, 0.318)</t>
  </si>
  <si>
    <t>0.277 (0.246, 0.312)</t>
  </si>
  <si>
    <t>0.537 (0.482, 0.593)</t>
  </si>
  <si>
    <t>0.53 (0.476, 0.585)</t>
  </si>
  <si>
    <t>0.947 (0.945, 0.95)</t>
  </si>
  <si>
    <t>0.162 (0.15, 0.173)</t>
  </si>
  <si>
    <t>0.248 (0.235, 0.261)</t>
  </si>
  <si>
    <t>0.441 (0.412, 0.467)</t>
  </si>
  <si>
    <t>0.749 (0.725, 0.772)</t>
  </si>
  <si>
    <t>0.939 (0.938, 0.941)</t>
  </si>
  <si>
    <t>0.983 (0.981, 0.985)</t>
  </si>
  <si>
    <t>0.839 (0.831, 0.848)</t>
  </si>
  <si>
    <t>0.833 (0.825, 0.842)</t>
  </si>
  <si>
    <t>0.924 (0.914, 0.933)</t>
  </si>
  <si>
    <t>0.925 (0.915, 0.934)</t>
  </si>
  <si>
    <t>0.871 (0.868, 0.873)</t>
  </si>
  <si>
    <t>0.874 (0.871, 0.877)</t>
  </si>
  <si>
    <t>0.402 (0.387, 0.416)</t>
  </si>
  <si>
    <t>0.41 (0.396, 0.424)</t>
  </si>
  <si>
    <t>0.96 (0.954, 0.967)</t>
  </si>
  <si>
    <t>0.967 (0.963, 0.97)</t>
  </si>
  <si>
    <t>0.016 (0.014, 0.018)</t>
  </si>
  <si>
    <t>0.015 (0.013, 0.017)</t>
  </si>
  <si>
    <t>0.084 (0.04, 0.134)</t>
  </si>
  <si>
    <t>0.252 (0.176, 0.33)</t>
  </si>
  <si>
    <t>0.872 (0.864, 0.881)</t>
  </si>
  <si>
    <t>0.86 (0.851, 0.869)</t>
  </si>
  <si>
    <t>0.1 (0.087, 0.113)</t>
  </si>
  <si>
    <t>0.086 (0.074, 0.097)</t>
  </si>
  <si>
    <t>0.31 (0.273, 0.347)</t>
  </si>
  <si>
    <t>0.453 (0.414, 0.493)</t>
  </si>
  <si>
    <t>0.983 (0.98, 0.986)</t>
  </si>
  <si>
    <t>0.965 (0.959, 0.97)</t>
  </si>
  <si>
    <t>0.072 (0.058, 0.087)</t>
  </si>
  <si>
    <t>0.051 (0.04, 0.062)</t>
  </si>
  <si>
    <t>0.874 (0.816, 0.928)</t>
  </si>
  <si>
    <t>0.811 (0.746, 0.874)</t>
  </si>
  <si>
    <t>0.51 (0.508, 0.513)</t>
  </si>
  <si>
    <t>0.493 (0.49, 0.495)</t>
  </si>
  <si>
    <t>0.911 (0.91, 0.912)</t>
  </si>
  <si>
    <t>0.052 (0.049, 0.056)</t>
  </si>
  <si>
    <t>0.056 (0.053, 0.06)</t>
  </si>
  <si>
    <t>0.913 (0.91, 0.917)</t>
  </si>
  <si>
    <t>0.892 (0.887, 0.896)</t>
  </si>
  <si>
    <t>0.067 (0.064, 0.069)</t>
  </si>
  <si>
    <t>0.059 (0.056, 0.061)</t>
  </si>
  <si>
    <t>0.781 (0.761, 0.8)</t>
  </si>
  <si>
    <t>0.776 (0.755, 0.797)</t>
  </si>
  <si>
    <t>0.895 (0.894, 0.897)</t>
  </si>
  <si>
    <t>0.96 (0.952, 0.968)</t>
  </si>
  <si>
    <t>0.945 (0.933, 0.957)</t>
  </si>
  <si>
    <t>0.293 (0.259, 0.331)</t>
  </si>
  <si>
    <t>0.311 (0.277, 0.345)</t>
  </si>
  <si>
    <t>0.848 (0.793, 0.898)</t>
  </si>
  <si>
    <t>0.828 (0.768, 0.881)</t>
  </si>
  <si>
    <t>0.948 (0.947, 0.95)</t>
  </si>
  <si>
    <t>0.914 (0.9, 0.93)</t>
  </si>
  <si>
    <t>0.914 (0.9, 0.929)</t>
  </si>
  <si>
    <t>0.322 (0.285, 0.362)</t>
  </si>
  <si>
    <t>0.307 (0.271, 0.341)</t>
  </si>
  <si>
    <t>0.732 (0.667, 0.793)</t>
  </si>
  <si>
    <t>0.713 (0.652, 0.772)</t>
  </si>
  <si>
    <t>0.99 (0.99, 0.991)</t>
  </si>
  <si>
    <t>0.767 (0.762, 0.771)</t>
  </si>
  <si>
    <t>0.807 (0.803, 0.81)</t>
  </si>
  <si>
    <t>0.39 (0.382, 0.398)</t>
  </si>
  <si>
    <t>0.374 (0.365, 0.381)</t>
  </si>
  <si>
    <t>0.424 (0.411, 0.436)</t>
  </si>
  <si>
    <t>0.436 (0.423, 0.449)</t>
  </si>
  <si>
    <t>0.737 (0.731, 0.744)</t>
  </si>
  <si>
    <t>0.717 (0.71, 0.725)</t>
  </si>
  <si>
    <t>0.922 (0.915, 0.929)</t>
  </si>
  <si>
    <t>0.927 (0.92, 0.934)</t>
  </si>
  <si>
    <t>0.299 (0.295, 0.303)</t>
  </si>
  <si>
    <t>0.315 (0.311, 0.319)</t>
  </si>
  <si>
    <t>0.651 (0.644, 0.657)</t>
  </si>
  <si>
    <t>0.786 (0.779, 0.792)</t>
  </si>
  <si>
    <t>0.963 (0.963, 0.964)</t>
  </si>
  <si>
    <t>0.884 (0.881, 0.886)</t>
  </si>
  <si>
    <t>0.117 (0.113, 0.121)</t>
  </si>
  <si>
    <t>0.775 (0.767, 0.782)</t>
  </si>
  <si>
    <t>0.219 (0.204, 0.233)</t>
  </si>
  <si>
    <t>0.872 (0.861, 0.884)</t>
  </si>
  <si>
    <t>0.549 (0.0, 0.795)</t>
  </si>
  <si>
    <t>0.094 (0.0, 0.135)</t>
  </si>
  <si>
    <t>0.945 (0.936, 0.955)</t>
  </si>
  <si>
    <t>0.945 (0.934, 0.956)</t>
  </si>
  <si>
    <t>0.13 (0.103, 0.157)</t>
  </si>
  <si>
    <t>0.118 (0.093, 0.142)</t>
  </si>
  <si>
    <t>0.473 (0.389, 0.554)</t>
  </si>
  <si>
    <t>0.409 (0.328, 0.482)</t>
  </si>
  <si>
    <t>0.957 (0.943, 0.974)</t>
  </si>
  <si>
    <t>0.955 (0.94, 0.97)</t>
  </si>
  <si>
    <t>0.335 (0.274, 0.397)</t>
  </si>
  <si>
    <t>0.31 (0.247, 0.374)</t>
  </si>
  <si>
    <t>0.769 (0.68, 0.853)</t>
  </si>
  <si>
    <t>0.735 (0.638, 0.832)</t>
  </si>
  <si>
    <t>0.627 (0.616, 0.638)</t>
  </si>
  <si>
    <t>0.635 (0.624, 0.646)</t>
  </si>
  <si>
    <t>0.87 (0.856, 0.884)</t>
  </si>
  <si>
    <t>0.908 (0.895, 0.921)</t>
  </si>
  <si>
    <t>0.843 (0.832, 0.854)</t>
  </si>
  <si>
    <t>0.964 (0.959, 0.969)</t>
  </si>
  <si>
    <t>0.015 (0.014, 0.017)</t>
  </si>
  <si>
    <t>0.07 (0.064, 0.076)</t>
  </si>
  <si>
    <t>0.3 (0.256, 0.347)</t>
  </si>
  <si>
    <t>0.912 (0.885, 0.94)</t>
  </si>
  <si>
    <t>0.925 (0.923, 0.926)</t>
  </si>
  <si>
    <t>0.994 (0.992, 0.996)</t>
  </si>
  <si>
    <t>0.991 (0.989, 0.994)</t>
  </si>
  <si>
    <t>0.423 (0.398, 0.45)</t>
  </si>
  <si>
    <t>0.441 (0.415, 0.469)</t>
  </si>
  <si>
    <t>0.912 (0.883, 0.939)</t>
  </si>
  <si>
    <t>0.833 (0.794, 0.872)</t>
  </si>
  <si>
    <t>0.84 (0.774, 0.916)</t>
  </si>
  <si>
    <t>0.956 (0.934, 0.985)</t>
  </si>
  <si>
    <t>0.004 (0.002, 0.006)</t>
  </si>
  <si>
    <t>0.008 (0.004, 0.012)</t>
  </si>
  <si>
    <t>0.395 (0.125, 0.643)</t>
  </si>
  <si>
    <t>0.697 (0.455, 0.917)</t>
  </si>
  <si>
    <t>0.606 (0.579, 0.632)</t>
  </si>
  <si>
    <t>0.963 (0.958, 0.969)</t>
  </si>
  <si>
    <t>0.001 (0.001, 0.001)</t>
  </si>
  <si>
    <t>0.021 (0.017, 0.025)</t>
  </si>
  <si>
    <t>0.027 (0.0, 0.063)</t>
  </si>
  <si>
    <t>0.666 (0.571, 0.758)</t>
  </si>
  <si>
    <t>0.968 (0.966, 0.97)</t>
  </si>
  <si>
    <t>0.546 (0.537, 0.556)</t>
  </si>
  <si>
    <t>0.543 (0.533, 0.553)</t>
  </si>
  <si>
    <t>0.761 (0.747, 0.775)</t>
  </si>
  <si>
    <t>0.864 (0.858, 0.87)</t>
  </si>
  <si>
    <t>0.892 (0.887, 0.897)</t>
  </si>
  <si>
    <t>0.195 (0.183, 0.207)</t>
  </si>
  <si>
    <t>0.211 (0.199, 0.224)</t>
  </si>
  <si>
    <t>0.379 (0.354, 0.406)</t>
  </si>
  <si>
    <t>0.396 (0.369, 0.422)</t>
  </si>
  <si>
    <t>0.985 (0.979, 0.993)</t>
  </si>
  <si>
    <t>0.993 (0.991, 0.996)</t>
  </si>
  <si>
    <t>0.457 (0.368, 0.544)</t>
  </si>
  <si>
    <t>0.5 (0.413, 0.581)</t>
  </si>
  <si>
    <t>0.874 (0.769, 0.966)</t>
  </si>
  <si>
    <t>0.938 (0.862, 1.0)</t>
  </si>
  <si>
    <t>0.991 (0.987, 0.997)</t>
  </si>
  <si>
    <t>0.954 (0.933, 0.987)</t>
  </si>
  <si>
    <t>0.217 (0.119, 0.309)</t>
  </si>
  <si>
    <t>0.102 (0.062, 0.144)</t>
  </si>
  <si>
    <t>0.86 (0.714, 1.0)</t>
  </si>
  <si>
    <t>0.837 (0.667, 0.962)</t>
  </si>
  <si>
    <t>0.862 (0.859, 0.864)</t>
  </si>
  <si>
    <t>0.85 (0.847, 0.853)</t>
  </si>
  <si>
    <t>0.267 (0.261, 0.273)</t>
  </si>
  <si>
    <t>0.284 (0.277, 0.29)</t>
  </si>
  <si>
    <t>0.691 (0.679, 0.702)</t>
  </si>
  <si>
    <t>0.683 (0.672, 0.694)</t>
  </si>
  <si>
    <t>0.85 (0.849, 0.852)</t>
  </si>
  <si>
    <t>0.848 (0.846, 0.85)</t>
  </si>
  <si>
    <t>0.975 (0.998, 0.999)</t>
  </si>
  <si>
    <t>0.969 (0.0, 1.0)</t>
  </si>
  <si>
    <t>0.006 (0.003, 0.008)</t>
  </si>
  <si>
    <t>0.008 (-0.0, 0.013)</t>
  </si>
  <si>
    <t>0.91 (0.899, 0.92)</t>
  </si>
  <si>
    <t>0.88 (0.867, 0.894)</t>
  </si>
  <si>
    <t>0.418 (0.387, 0.45)</t>
  </si>
  <si>
    <t>0.474 (0.437, 0.508)</t>
  </si>
  <si>
    <t>0.7 (0.642, 0.749)</t>
  </si>
  <si>
    <t>0.686 (0.638, 0.73)</t>
  </si>
  <si>
    <t>0.998 (0.997, 0.998)</t>
  </si>
  <si>
    <t>0.878 (0.876, 0.88)</t>
  </si>
  <si>
    <t>0.911 (0.909, 0.913)</t>
  </si>
  <si>
    <t>0.105 (0.101, 0.108)</t>
  </si>
  <si>
    <t>0.223 (0.218, 0.229)</t>
  </si>
  <si>
    <t>0.335 (0.325, 0.346)</t>
  </si>
  <si>
    <t>0.66 (0.649, 0.671)</t>
  </si>
  <si>
    <t>0.973 (0.973, 0.973)</t>
  </si>
  <si>
    <t>0.928 (0.928, 0.929)</t>
  </si>
  <si>
    <t>0.814 (0.796, 0.832)</t>
  </si>
  <si>
    <t>0.888 (0.876, 0.9)</t>
  </si>
  <si>
    <t>0.049 (0.034, 0.064)</t>
  </si>
  <si>
    <t>0.048 (0.037, 0.06)</t>
  </si>
  <si>
    <t>0.213 (0.16, 0.266)</t>
  </si>
  <si>
    <t>0.456 (0.391, 0.522)</t>
  </si>
  <si>
    <t>0.976 (0.975, 0.976)</t>
  </si>
  <si>
    <t>0.874 (0.868, 0.88)</t>
  </si>
  <si>
    <t>0.826 (0.819, 0.833)</t>
  </si>
  <si>
    <t>0.112 (0.105, 0.12)</t>
  </si>
  <si>
    <t>0.093 (0.085, 0.101)</t>
  </si>
  <si>
    <t>0.639 (0.612, 0.665)</t>
  </si>
  <si>
    <t>0.609 (0.581, 0.636)</t>
  </si>
  <si>
    <t>0.924 (0.923, 0.925)</t>
  </si>
  <si>
    <t>0.885 (0.884, 0.887)</t>
  </si>
  <si>
    <t>0.675 (0.654, 0.696)</t>
  </si>
  <si>
    <t>0.796 (0.781, 0.811)</t>
  </si>
  <si>
    <t>0.01 (0.006, 0.015)</t>
  </si>
  <si>
    <t>0.009 (0.007, 0.01)</t>
  </si>
  <si>
    <t>0.078 (0.044, 0.113)</t>
  </si>
  <si>
    <t>0.295 (0.233, 0.357)</t>
  </si>
  <si>
    <t>0.728 (0.724, 0.732)</t>
  </si>
  <si>
    <t>0.824 (0.821, 0.827)</t>
  </si>
  <si>
    <t>0.145 (0.14, 0.15)</t>
  </si>
  <si>
    <t>0.282 (0.275, 0.288)</t>
  </si>
  <si>
    <t>0.224 (0.214, 0.234)</t>
  </si>
  <si>
    <t>0.538 (0.526, 0.55)</t>
  </si>
  <si>
    <t>0.902 (0.901, 0.904)</t>
  </si>
  <si>
    <t>0.939 (0.919, 0.963)</t>
  </si>
  <si>
    <t>0.906 (0.866, 0.948)</t>
  </si>
  <si>
    <t>0.045 (0.017, 0.073)</t>
  </si>
  <si>
    <t>0.076 (0.024, 0.111)</t>
  </si>
  <si>
    <t>0.54 (0.364, 0.706)</t>
  </si>
  <si>
    <t>0.622 (0.457, 0.769)</t>
  </si>
  <si>
    <t>0.926 (0.92, 0.933)</t>
  </si>
  <si>
    <t>0.947 (0.941, 0.952)</t>
  </si>
  <si>
    <t>0.166 (0.153, 0.18)</t>
  </si>
  <si>
    <t>0.156 (0.144, 0.167)</t>
  </si>
  <si>
    <t>0.695 (0.661, 0.73)</t>
  </si>
  <si>
    <t>0.751 (0.717, 0.784)</t>
  </si>
  <si>
    <t>0.812 (0.81, 0.814)</t>
  </si>
  <si>
    <t>0.827 (0.826, 0.829)</t>
  </si>
  <si>
    <t>0.047 (0.045, 0.048)</t>
  </si>
  <si>
    <t>0.089 (0.086, 0.091)</t>
  </si>
  <si>
    <t>0.181 (0.174, 0.189)</t>
  </si>
  <si>
    <t>0.329 (0.32, 0.338)</t>
  </si>
  <si>
    <t>0.979 (0.979, 0.979)</t>
  </si>
  <si>
    <t>0.95 (0.949, 0.95)</t>
  </si>
  <si>
    <t>0.794 (0.757, 0.833)</t>
  </si>
  <si>
    <t>0.758 (0.712, 0.803)</t>
  </si>
  <si>
    <t>0.003 (0.002, 0.005)</t>
  </si>
  <si>
    <t>0.002 (0.001, 0.003)</t>
  </si>
  <si>
    <t>0.338 (0.185, 0.5)</t>
  </si>
  <si>
    <t>0.365 (0.207, 0.533)</t>
  </si>
  <si>
    <t>0.93 (0.929, 0.932)</t>
  </si>
  <si>
    <t>0.771 (0.76, 0.781)</t>
  </si>
  <si>
    <t>0.767 (0.757, 0.776)</t>
  </si>
  <si>
    <t>0.071 (0.062, 0.08)</t>
  </si>
  <si>
    <t>0.041 (0.035, 0.047)</t>
  </si>
  <si>
    <t>0.35 (0.317, 0.382)</t>
  </si>
  <si>
    <t>0.354 (0.319, 0.389)</t>
  </si>
  <si>
    <t>0.67 (0.581, 0.782)</t>
  </si>
  <si>
    <t>0.771 (0.702, 0.845)</t>
  </si>
  <si>
    <t>0.087 (0.0, 0.333)</t>
  </si>
  <si>
    <t>0.956 (0.955, 0.957)</t>
  </si>
  <si>
    <t>0.751 (0.745, 0.757)</t>
  </si>
  <si>
    <t>0.949 (0.946, 0.952)</t>
  </si>
  <si>
    <t>0.045 (0.041, 0.049)</t>
  </si>
  <si>
    <t>0.393 (0.38, 0.407)</t>
  </si>
  <si>
    <t>0.107 (0.094, 0.121)</t>
  </si>
  <si>
    <t>0.845 (0.828, 0.861)</t>
  </si>
  <si>
    <t>0.943 (0.939, 0.947)</t>
  </si>
  <si>
    <t>0.941 (0.936, 0.946)</t>
  </si>
  <si>
    <t>0.469 (0.453, 0.485)</t>
  </si>
  <si>
    <t>0.464 (0.447, 0.48)</t>
  </si>
  <si>
    <t>0.831 (0.808, 0.854)</t>
  </si>
  <si>
    <t>0.848 (0.828, 0.868)</t>
  </si>
  <si>
    <t>0.92 (0.919, 0.922)</t>
  </si>
  <si>
    <t>0.832 (0.822, 0.843)</t>
  </si>
  <si>
    <t>0.9 (0.893, 0.908)</t>
  </si>
  <si>
    <t>0.101 (0.086, 0.115)</t>
  </si>
  <si>
    <t>0.14 (0.123, 0.156)</t>
  </si>
  <si>
    <t>0.38 (0.341, 0.42)</t>
  </si>
  <si>
    <t>0.42 (0.382, 0.46)</t>
  </si>
  <si>
    <t>0.92 (0.906, 0.935)</t>
  </si>
  <si>
    <t>0.897 (0.879, 0.916)</t>
  </si>
  <si>
    <t>0.024 (0.015, 0.034)</t>
  </si>
  <si>
    <t>0.026 (0.019, 0.034)</t>
  </si>
  <si>
    <t>0.334 (0.24, 0.427)</t>
  </si>
  <si>
    <t>0.552 (0.447, 0.655)</t>
  </si>
  <si>
    <t>0.755 (0.752, 0.758)</t>
  </si>
  <si>
    <t>0.743 (0.74, 0.747)</t>
  </si>
  <si>
    <t>0.089 (0.088, 0.091)</t>
  </si>
  <si>
    <t>0.091 (0.088, 0.092)</t>
  </si>
  <si>
    <t>0.068 (0.061, 0.074)</t>
  </si>
  <si>
    <t>0.183 (0.174, 0.193)</t>
  </si>
  <si>
    <t>0.918 (0.904, 0.932)</t>
  </si>
  <si>
    <t>0.947 (0.938, 0.956)</t>
  </si>
  <si>
    <t>0.18 (0.141, 0.219)</t>
  </si>
  <si>
    <t>0.161 (0.126, 0.195)</t>
  </si>
  <si>
    <t>0.472 (0.392, 0.557)</t>
  </si>
  <si>
    <t>0.57 (0.495, 0.649)</t>
  </si>
  <si>
    <t>0.768 (0.753, 0.782)</t>
  </si>
  <si>
    <t>0.799 (0.787, 0.812)</t>
  </si>
  <si>
    <t>0.021 (0.016, 0.027)</t>
  </si>
  <si>
    <t>0.013 (0.01, 0.015)</t>
  </si>
  <si>
    <t>0.265 (0.219, 0.31)</t>
  </si>
  <si>
    <t>0.337 (0.288, 0.385)</t>
  </si>
  <si>
    <t>0.765 (0.755, 0.775)</t>
  </si>
  <si>
    <t>0.856 (0.848, 0.863)</t>
  </si>
  <si>
    <t>0.04 (0.033, 0.046)</t>
  </si>
  <si>
    <t>0.074 (0.065, 0.083)</t>
  </si>
  <si>
    <t>0.188 (0.16, 0.219)</t>
  </si>
  <si>
    <t>0.333 (0.3, 0.366)</t>
  </si>
  <si>
    <t>0.931 (0.899, 0.974)</t>
  </si>
  <si>
    <t>0.936 (0.91, 0.962)</t>
  </si>
  <si>
    <t>0.029 (0.009, 0.047)</t>
  </si>
  <si>
    <t>0.124 (0.054, 0.195)</t>
  </si>
  <si>
    <t>0.334 (0.125, 0.556)</t>
  </si>
  <si>
    <t>0.448 (0.231, 0.667)</t>
  </si>
  <si>
    <t>0.636 (0.628, 0.644)</t>
  </si>
  <si>
    <t>0.744 (0.737, 0.75)</t>
  </si>
  <si>
    <t>0.014 (0.013, 0.015)</t>
  </si>
  <si>
    <t>0.02 (0.019, 0.021)</t>
  </si>
  <si>
    <t>0.075 (0.06, 0.089)</t>
  </si>
  <si>
    <t>0.145 (0.124, 0.164)</t>
  </si>
  <si>
    <t>0.97 (0.969, 0.971)</t>
  </si>
  <si>
    <t>0.753 (0.746, 0.76)</t>
  </si>
  <si>
    <t>0.764 (0.758, 0.771)</t>
  </si>
  <si>
    <t>0.026 (0.025, 0.027)</t>
  </si>
  <si>
    <t>0.024 (0.023, 0.025)</t>
  </si>
  <si>
    <t>0.086 (0.073, 0.1)</t>
  </si>
  <si>
    <t>0.164 (0.146, 0.182)</t>
  </si>
  <si>
    <t>0.962 (0.962, 0.962)</t>
  </si>
  <si>
    <t>0.759 (0.758, 0.76)</t>
  </si>
  <si>
    <t>0.752 (0.751, 0.754)</t>
  </si>
  <si>
    <t>0.843 (0.841, 0.845)</t>
  </si>
  <si>
    <t>0.867 (0.865, 0.868)</t>
  </si>
  <si>
    <t>0.951 (0.951, 0.951)</t>
  </si>
  <si>
    <t>0.929 (0.928, 0.929)</t>
  </si>
  <si>
    <t>0.893 (0.89, 0.897)</t>
  </si>
  <si>
    <t>0.879 (0.876, 0.883)</t>
  </si>
  <si>
    <t>0.212 (0.205, 0.218)</t>
  </si>
  <si>
    <t>0.149 (0.145, 0.154)</t>
  </si>
  <si>
    <t>0.646 (0.628, 0.662)</t>
  </si>
  <si>
    <t>0.629 (0.611, 0.645)</t>
  </si>
  <si>
    <t>0.924 (0.922, 0.925)</t>
  </si>
  <si>
    <t>0.556 (0.541, 0.572)</t>
  </si>
  <si>
    <t>0.627 (0.613, 0.64)</t>
  </si>
  <si>
    <t>0.003 (0.003, 0.003)</t>
  </si>
  <si>
    <t>0.004 (0.003, 0.004)</t>
  </si>
  <si>
    <t>0.05 (0.03, 0.072)</t>
  </si>
  <si>
    <t>0.118 (0.091, 0.149)</t>
  </si>
  <si>
    <t>0.674 (0.649, 0.7)</t>
  </si>
  <si>
    <t>0.599 (0.573, 0.629)</t>
  </si>
  <si>
    <t>0.049 (0.01, 0.098)</t>
  </si>
  <si>
    <t>0.021 (0.0, 0.053)</t>
  </si>
  <si>
    <t>0.983 (0.974, 0.993)</t>
  </si>
  <si>
    <t>0.987 (0.983, 0.993)</t>
  </si>
  <si>
    <t>0.002 (0.0, 0.002)</t>
  </si>
  <si>
    <t>0.002 (0.001, 0.002)</t>
  </si>
  <si>
    <t>0.954 (0.953, 0.956)</t>
  </si>
  <si>
    <t>0.925 (0.924, 0.926)</t>
  </si>
  <si>
    <t>0.885 (0.882, 0.887)</t>
  </si>
  <si>
    <t>0.915 (0.913, 0.917)</t>
  </si>
  <si>
    <t>0.183 (0.179, 0.187)</t>
  </si>
  <si>
    <t>0.229 (0.224, 0.234)</t>
  </si>
  <si>
    <t>0.428 (0.414, 0.441)</t>
  </si>
  <si>
    <t>0.536 (0.523, 0.549)</t>
  </si>
  <si>
    <t>0.628 (0.553, 0.704)</t>
  </si>
  <si>
    <t>0.619 (0.555, 0.679)</t>
  </si>
  <si>
    <t>0.695 (0.0, 0.993)</t>
  </si>
  <si>
    <t>0.651 (0.0, 0.961)</t>
  </si>
  <si>
    <t>0.001 (-0.0, 0.001)</t>
  </si>
  <si>
    <t>0.904 (0.902, 0.905)</t>
  </si>
  <si>
    <t>0.827 (0.824, 0.83)</t>
  </si>
  <si>
    <t>0.814 (0.811, 0.818)</t>
  </si>
  <si>
    <t>0.078 (0.075, 0.08)</t>
  </si>
  <si>
    <t>0.085 (0.082, 0.088)</t>
  </si>
  <si>
    <t>0.54 (0.524, 0.557)</t>
  </si>
  <si>
    <t>0.625 (0.609, 0.641)</t>
  </si>
  <si>
    <t>0.86 (0.858, 0.861)</t>
  </si>
  <si>
    <t>0.819 (0.817, 0.821)</t>
  </si>
  <si>
    <t>0.697 (0.0, 0.996)</t>
  </si>
  <si>
    <t>0.675 (0.0, 0.997)</t>
  </si>
  <si>
    <t>0.001 (-0.0, 0.002)</t>
  </si>
  <si>
    <t>0.908 (0.907, 0.909)</t>
  </si>
  <si>
    <t>0.585 (0.583, 0.588)</t>
  </si>
  <si>
    <t>0.701 (0.698, 0.704)</t>
  </si>
  <si>
    <t>0.08 (0.079, 0.081)</t>
  </si>
  <si>
    <t>0.123 (0.121, 0.125)</t>
  </si>
  <si>
    <t>0.09 (0.085, 0.096)</t>
  </si>
  <si>
    <t>0.284 (0.275, 0.292)</t>
  </si>
  <si>
    <t>0.928 (0.927, 0.93)</t>
  </si>
  <si>
    <t>0.882 (0.881, 0.884)</t>
  </si>
  <si>
    <t>0.62 (0.617, 0.621)</t>
  </si>
  <si>
    <t>0.61 (0.608, 0.612)</t>
  </si>
  <si>
    <t>0.877 (0.876, 0.878)</t>
  </si>
  <si>
    <t>0.066 (0.063, 0.069)</t>
  </si>
  <si>
    <t>0.083 (0.08, 0.086)</t>
  </si>
  <si>
    <t>0.789 (0.787, 0.791)</t>
  </si>
  <si>
    <t>0.806 (0.804, 0.808)</t>
  </si>
  <si>
    <t>0.251 (0.247, 0.255)</t>
  </si>
  <si>
    <t>0.286 (0.278, 0.294)</t>
  </si>
  <si>
    <t>0.333 (0.325, 0.342)</t>
  </si>
  <si>
    <t>0.945 (0.943, 0.946)</t>
  </si>
  <si>
    <t>0.863 (0.861, 0.866)</t>
  </si>
  <si>
    <t>0.889 (0.887, 0.891)</t>
  </si>
  <si>
    <t>0.163 (0.158, 0.168)</t>
  </si>
  <si>
    <t>0.18 (0.175, 0.185)</t>
  </si>
  <si>
    <t>0.494 (0.479, 0.509)</t>
  </si>
  <si>
    <t>0.61 (0.596, 0.625)</t>
  </si>
  <si>
    <t>0.923 (0.922, 0.925)</t>
  </si>
  <si>
    <t>0.875 (0.873, 0.877)</t>
  </si>
  <si>
    <t>0.476 (0.47, 0.482)</t>
  </si>
  <si>
    <t>0.33 (0.324, 0.335)</t>
  </si>
  <si>
    <t>0.953 (0.949, 0.958)</t>
  </si>
  <si>
    <t>0.881 (0.875, 0.887)</t>
  </si>
  <si>
    <t>0.83 (0.828, 0.832)</t>
  </si>
  <si>
    <t>0.696 (0.694, 0.698)</t>
  </si>
  <si>
    <t>0.59 (0.567, 0.613)</t>
  </si>
  <si>
    <t>0.601 (0.569, 0.635)</t>
  </si>
  <si>
    <t>0.002 (0.002, 0.003)</t>
  </si>
  <si>
    <t>0.029 (0.0, 0.062)</t>
  </si>
  <si>
    <t>0.024 (0.0, 0.057)</t>
  </si>
  <si>
    <t>0.699 (0.692, 0.706)</t>
  </si>
  <si>
    <t>0.638 (0.63, 0.645)</t>
  </si>
  <si>
    <t>0.028 (0.026, 0.031)</t>
  </si>
  <si>
    <t>0.022 (0.02, 0.025)</t>
  </si>
  <si>
    <t>0.134 (0.116, 0.151)</t>
  </si>
  <si>
    <t>0.133 (0.117, 0.152)</t>
  </si>
  <si>
    <t>0.967 (0.966, 0.968)</t>
  </si>
  <si>
    <t>0.863 (0.857, 0.869)</t>
  </si>
  <si>
    <t>0.825 (0.818, 0.832)</t>
  </si>
  <si>
    <t>0.163 (0.152, 0.174)</t>
  </si>
  <si>
    <t>0.226 (0.211, 0.242)</t>
  </si>
  <si>
    <t>0.469 (0.442, 0.495)</t>
  </si>
  <si>
    <t>0.577 (0.55, 0.604)</t>
  </si>
  <si>
    <t>0.9 (0.898, 0.901)</t>
  </si>
  <si>
    <t>0.837 (0.836, 0.838)</t>
  </si>
  <si>
    <t>0.843 (0.843, 0.844)</t>
  </si>
  <si>
    <t>0.896 (0.895, 0.897)</t>
  </si>
  <si>
    <t>0.915 (0.914, 0.916)</t>
  </si>
  <si>
    <t>0.956 (0.956, 0.956)</t>
  </si>
  <si>
    <r>
      <rPr>
        <b/>
        <sz val="8"/>
        <color theme="1"/>
        <rFont val="Arial"/>
      </rPr>
      <t xml:space="preserve">Supplementary Table 13: </t>
    </r>
    <r>
      <rPr>
        <sz val="8"/>
        <color theme="1"/>
        <rFont val="Arial"/>
      </rPr>
      <t xml:space="preserve">Performance of the models on the PTB dataset (N = 21799). When the CI are non-overlapping, the difference is reported in ΔSSL-SL. Prevalence for label groups counts any positive in a member of its class as a positive.  </t>
    </r>
  </si>
  <si>
    <t>0.958 (0.958, 0.959)</t>
  </si>
  <si>
    <t>0.913 (0.912, 0.914)</t>
  </si>
  <si>
    <t>0.828 (0.824, 0.831)</t>
  </si>
  <si>
    <t>0.834 (0.831, 0.838)</t>
  </si>
  <si>
    <t>0.997 (0.995, 1.0)</t>
  </si>
  <si>
    <t>0.725 (0.476, 0.948)</t>
  </si>
  <si>
    <t>0.661 (0.383, 0.898)</t>
  </si>
  <si>
    <t>0.882 (0.5, 1.0)</t>
  </si>
  <si>
    <t>0.874 (0.5, 1.0)</t>
  </si>
  <si>
    <t>0.995 (0.993, 0.996)</t>
  </si>
  <si>
    <t>0.991 (0.99, 0.993)</t>
  </si>
  <si>
    <t>0.997 (0.995, 0.999)</t>
  </si>
  <si>
    <t>0.994 (0.991, 0.997)</t>
  </si>
  <si>
    <t>0.973 (0.97, 0.976)</t>
  </si>
  <si>
    <t>0.964 (0.961, 0.968)</t>
  </si>
  <si>
    <t>0.904 (0.857, 0.95)</t>
  </si>
  <si>
    <t>0.912 (0.87, 0.96)</t>
  </si>
  <si>
    <t>0.98 (0.92, 1.0)</t>
  </si>
  <si>
    <t>0.96 (0.879, 1.0)</t>
  </si>
  <si>
    <t>0.992 (0.99, 0.995)</t>
  </si>
  <si>
    <t>0.988 (0.984, 0.995)</t>
  </si>
  <si>
    <t>0.764 (0.721, 0.805)</t>
  </si>
  <si>
    <t>0.797 (0.758, 0.836)</t>
  </si>
  <si>
    <t>0.921 (0.867, 0.967)</t>
  </si>
  <si>
    <t>0.915 (0.859, 0.967)</t>
  </si>
  <si>
    <t>0.978 (0.976, 0.981)</t>
  </si>
  <si>
    <t>0.702 (0.69, 0.714)</t>
  </si>
  <si>
    <t>0.707 (0.695, 0.718)</t>
  </si>
  <si>
    <t>0.059 (0.055, 0.064)</t>
  </si>
  <si>
    <t>0.067 (0.062, 0.072)</t>
  </si>
  <si>
    <t>0.192 (0.156, 0.225)</t>
  </si>
  <si>
    <t>0.368 (0.326, 0.409)</t>
  </si>
  <si>
    <t>0.905 (0.901, 0.91)</t>
  </si>
  <si>
    <t>0.838 (0.832, 0.843)</t>
  </si>
  <si>
    <t>0.962 (0.958, 0.965)</t>
  </si>
  <si>
    <t>0.882 (0.873, 0.89)</t>
  </si>
  <si>
    <t>0.866 (0.857, 0.876)</t>
  </si>
  <si>
    <t>0.845 (0.824, 0.865)</t>
  </si>
  <si>
    <t>0.845 (0.821, 0.866)</t>
  </si>
  <si>
    <t>0.9 (0.896, 0.903)</t>
  </si>
  <si>
    <t>0.91 (0.905, 0.914)</t>
  </si>
  <si>
    <t>0.867 (0.862, 0.872)</t>
  </si>
  <si>
    <t>0.854 (0.849, 0.86)</t>
  </si>
  <si>
    <t>0.854 (0.817, 0.883)</t>
  </si>
  <si>
    <t>0.895 (0.864, 0.924)</t>
  </si>
  <si>
    <t>0.861 (0.826, 0.897)</t>
  </si>
  <si>
    <t>0.852 (0.795, 0.925)</t>
  </si>
  <si>
    <t>0.005 (0.003, 0.007)</t>
  </si>
  <si>
    <t>0.007 (0.004, 0.009)</t>
  </si>
  <si>
    <t>0.192 (0.0, 0.429)</t>
  </si>
  <si>
    <t>0.339 (0.1, 0.6)</t>
  </si>
  <si>
    <t>0.968 (0.965, 0.97)</t>
  </si>
  <si>
    <t>0.946 (0.942, 0.949)</t>
  </si>
  <si>
    <t>0.885 (0.876, 0.893)</t>
  </si>
  <si>
    <t>0.855 (0.847, 0.863)</t>
  </si>
  <si>
    <t>0.237 (0.219, 0.255)</t>
  </si>
  <si>
    <t>0.163 (0.148, 0.178)</t>
  </si>
  <si>
    <t>0.573 (0.528, 0.622)</t>
  </si>
  <si>
    <t>0.545 (0.499, 0.592)</t>
  </si>
  <si>
    <t>0.952 (0.948, 0.955)</t>
  </si>
  <si>
    <t>0.907 (0.903, 0.912)</t>
  </si>
  <si>
    <t>0.814 (0.798, 0.829)</t>
  </si>
  <si>
    <t>0.807 (0.792, 0.822)</t>
  </si>
  <si>
    <t>0.17 (0.144, 0.195)</t>
  </si>
  <si>
    <t>0.183 (0.157, 0.208)</t>
  </si>
  <si>
    <t>0.45 (0.389, 0.511)</t>
  </si>
  <si>
    <t>0.585 (0.526, 0.644)</t>
  </si>
  <si>
    <t>0.911 (0.906, 0.915)</t>
  </si>
  <si>
    <t>0.843 (0.837, 0.848)</t>
  </si>
  <si>
    <t>0.992 (0.991, 0.993)</t>
  </si>
  <si>
    <t>0.882 (0.866, 0.898)</t>
  </si>
  <si>
    <t>0.904 (0.887, 0.919)</t>
  </si>
  <si>
    <t>0.587 (0.581, 0.594)</t>
  </si>
  <si>
    <t>0.569 (0.563, 0.575)</t>
  </si>
  <si>
    <t>0.503 (0.495, 0.511)</t>
  </si>
  <si>
    <t>0.478 (0.47, 0.485)</t>
  </si>
  <si>
    <t>0.284 (0.271, 0.297)</t>
  </si>
  <si>
    <t>0.282 (0.269, 0.296)</t>
  </si>
  <si>
    <t>0.936 (0.931, 0.941)</t>
  </si>
  <si>
    <t>0.902 (0.897, 0.908)</t>
  </si>
  <si>
    <t>0.965 (0.96, 0.972)</t>
  </si>
  <si>
    <t>0.972 (0.967, 0.977)</t>
  </si>
  <si>
    <t>0.994 (0.988, 0.998)</t>
  </si>
  <si>
    <t>0.999 (0.996, 1.0)</t>
  </si>
  <si>
    <t>0.936 (0.932, 0.94)</t>
  </si>
  <si>
    <t>0.919 (0.915, 0.924)</t>
  </si>
  <si>
    <t>0.98 (0.975, 0.985)</t>
  </si>
  <si>
    <t>0.978 (0.974, 0.983)</t>
  </si>
  <si>
    <t>0.992 (0.986, 0.997)</t>
  </si>
  <si>
    <t>0.985 (0.983, 0.987)</t>
  </si>
  <si>
    <t>0.973 (0.97, 0.975)</t>
  </si>
  <si>
    <t>0.944 (0.941, 0.948)</t>
  </si>
  <si>
    <t>0.94 (0.937, 0.944)</t>
  </si>
  <si>
    <t>0.804 (0.794, 0.814)</t>
  </si>
  <si>
    <t>0.778 (0.768, 0.789)</t>
  </si>
  <si>
    <t>0.682 (0.659, 0.704)</t>
  </si>
  <si>
    <t>0.674 (0.652, 0.699)</t>
  </si>
  <si>
    <t>0.973 (0.971, 0.976)</t>
  </si>
  <si>
    <t>0.962 (0.959, 0.965)</t>
  </si>
  <si>
    <t>0.953 (0.95, 0.956)</t>
  </si>
  <si>
    <t>0.742 (0.732, 0.754)</t>
  </si>
  <si>
    <t>0.771 (0.759, 0.782)</t>
  </si>
  <si>
    <t>0.735 (0.713, 0.756)</t>
  </si>
  <si>
    <t>0.783 (0.763, 0.802)</t>
  </si>
  <si>
    <t>0.955 (0.951, 0.958)</t>
  </si>
  <si>
    <t>0.933 (0.932, 0.935)</t>
  </si>
  <si>
    <t>0.929 (0.927, 0.93)</t>
  </si>
  <si>
    <t>0.657 (0.651, 0.662)</t>
  </si>
  <si>
    <t>0.616 (0.61, 0.622)</t>
  </si>
  <si>
    <t>0.764 (0.755, 0.772)</t>
  </si>
  <si>
    <t>0.756 (0.748, 0.765)</t>
  </si>
  <si>
    <t>0.989 (0.988, 0.991)</t>
  </si>
  <si>
    <t>0.775 (0.753, 0.798)</t>
  </si>
  <si>
    <t>0.73 (0.705, 0.756)</t>
  </si>
  <si>
    <t>0.973 (0.954, 0.989)</t>
  </si>
  <si>
    <t>0.983 (0.968, 0.995)</t>
  </si>
  <si>
    <t>0.943 (0.939, 0.946)</t>
  </si>
  <si>
    <t>0.92 (0.916, 0.924)</t>
  </si>
  <si>
    <t>0.904 (0.856, 0.95)</t>
  </si>
  <si>
    <t>0.908 (0.864, 0.955)</t>
  </si>
  <si>
    <t>0.872 (0.847, 0.9)</t>
  </si>
  <si>
    <t>0.871 (0.82, 0.926)</t>
  </si>
  <si>
    <t>0.986 (0.985, 0.988)</t>
  </si>
  <si>
    <t>0.822 (0.811, 0.832)</t>
  </si>
  <si>
    <t>0.798 (0.788, 0.81)</t>
  </si>
  <si>
    <t>0.595 (0.578, 0.612)</t>
  </si>
  <si>
    <t>0.571 (0.554, 0.589)</t>
  </si>
  <si>
    <t>0.564 (0.53, 0.598)</t>
  </si>
  <si>
    <t>0.552 (0.52, 0.586)</t>
  </si>
  <si>
    <t>0.975 (0.972, 0.978)</t>
  </si>
  <si>
    <t>0.893 (0.885, 0.902)</t>
  </si>
  <si>
    <t>0.868 (0.858, 0.878)</t>
  </si>
  <si>
    <t>0.903 (0.883, 0.921)</t>
  </si>
  <si>
    <t>0.885 (0.866, 0.904)</t>
  </si>
  <si>
    <t>0.981 (0.98, 0.983)</t>
  </si>
  <si>
    <t>0.976 (0.975, 0.978)</t>
  </si>
  <si>
    <t>0.848 (0.839, 0.858)</t>
  </si>
  <si>
    <t>0.794 (0.783, 0.806)</t>
  </si>
  <si>
    <t>0.978 (0.97, 0.986)</t>
  </si>
  <si>
    <t>0.98 (0.972, 0.987)</t>
  </si>
  <si>
    <t>0.875 (0.87, 0.881)</t>
  </si>
  <si>
    <t>0.526 (0.414, 0.663)</t>
  </si>
  <si>
    <t>0.637 (0.521, 0.778)</t>
  </si>
  <si>
    <t>0.987 (0.985, 0.989)</t>
  </si>
  <si>
    <t>0.892 (0.868, 0.918)</t>
  </si>
  <si>
    <t>0.915 (0.894, 0.937)</t>
  </si>
  <si>
    <t>0.096 (0.077, 0.118)</t>
  </si>
  <si>
    <t>0.125 (0.094, 0.158)</t>
  </si>
  <si>
    <t>0.63 (0.508, 0.746)</t>
  </si>
  <si>
    <t>0.699 (0.583, 0.809)</t>
  </si>
  <si>
    <t>0.96 (0.957, 0.963)</t>
  </si>
  <si>
    <t>0.993 (0.991, 0.995)</t>
  </si>
  <si>
    <t>0.375 (0.246, 0.486)</t>
  </si>
  <si>
    <t>0.137 (0.09, 0.181)</t>
  </si>
  <si>
    <t>0.965 (0.962, 0.967)</t>
  </si>
  <si>
    <t>0.948 (0.944, 0.951)</t>
  </si>
  <si>
    <t>0.978 (0.976, 0.98)</t>
  </si>
  <si>
    <t>0.969 (0.966, 0.972)</t>
  </si>
  <si>
    <t>0.855 (0.843, 0.865)</t>
  </si>
  <si>
    <t>0.831 (0.82, 0.842)</t>
  </si>
  <si>
    <t>0.773 (0.745, 0.8)</t>
  </si>
  <si>
    <t>0.812 (0.786, 0.835)</t>
  </si>
  <si>
    <t>0.981 (0.979, 0.983)</t>
  </si>
  <si>
    <t>0.97 (0.967, 0.972)</t>
  </si>
  <si>
    <t>0.981 (0.978, 0.984)</t>
  </si>
  <si>
    <t>0.973 (0.968, 0.977)</t>
  </si>
  <si>
    <t>0.55 (0.512, 0.591)</t>
  </si>
  <si>
    <t>0.47 (0.43, 0.51)</t>
  </si>
  <si>
    <t>0.903 (0.865, 0.941)</t>
  </si>
  <si>
    <t>0.885 (0.843, 0.929)</t>
  </si>
  <si>
    <t>0.941 (0.937, 0.944)</t>
  </si>
  <si>
    <t>0.996 (0.993, 1.0)</t>
  </si>
  <si>
    <t>0.996 (0.994, 1.0)</t>
  </si>
  <si>
    <t>0.714 (0.569, 0.841)</t>
  </si>
  <si>
    <t>0.654 (0.5, 0.79)</t>
  </si>
  <si>
    <t>0.921 (0.917, 0.925)</t>
  </si>
  <si>
    <t>0.873 (0.867, 0.879)</t>
  </si>
  <si>
    <t>0.686 (0.676, 0.695)</t>
  </si>
  <si>
    <t>0.701 (0.693, 0.71)</t>
  </si>
  <si>
    <t>0.137 (0.127, 0.147)</t>
  </si>
  <si>
    <t>0.154 (0.141, 0.165)</t>
  </si>
  <si>
    <t>0.112 (0.091, 0.134)</t>
  </si>
  <si>
    <t>0.153 (0.13, 0.177)</t>
  </si>
  <si>
    <t>0.964 (0.961, 0.967)</t>
  </si>
  <si>
    <t>0.954 (0.95, 0.959)</t>
  </si>
  <si>
    <t>0.469 (0.442, 0.496)</t>
  </si>
  <si>
    <t>0.505 (0.478, 0.532)</t>
  </si>
  <si>
    <t>0.929 (0.903, 0.954)</t>
  </si>
  <si>
    <t>0.901 (0.872, 0.927)</t>
  </si>
  <si>
    <t>0.894 (0.889, 0.899)</t>
  </si>
  <si>
    <t>0.877 (0.872, 0.882)</t>
  </si>
  <si>
    <t>0.917 (0.889, 0.955)</t>
  </si>
  <si>
    <t>0.921 (0.892, 0.958)</t>
  </si>
  <si>
    <t>0.995 (0.981, 1.0)</t>
  </si>
  <si>
    <t>0.989 (0.987, 0.991)</t>
  </si>
  <si>
    <t>0.99 (0.989, 0.992)</t>
  </si>
  <si>
    <t>0.972 (0.969, 0.974)</t>
  </si>
  <si>
    <t>0.945 (0.942, 0.948)</t>
  </si>
  <si>
    <t>0.398 (0.384, 0.411)</t>
  </si>
  <si>
    <t>0.313 (0.299, 0.327)</t>
  </si>
  <si>
    <t>0.892 (0.873, 0.909)</t>
  </si>
  <si>
    <t>0.81 (0.79, 0.832)</t>
  </si>
  <si>
    <t>0.947 (0.946, 0.949)</t>
  </si>
  <si>
    <t>0.918 (0.916, 0.92)</t>
  </si>
  <si>
    <t>0.99 (0.985, 0.997)</t>
  </si>
  <si>
    <t>0.981 (0.976, 0.988)</t>
  </si>
  <si>
    <t>0.39 (0.262, 0.523)</t>
  </si>
  <si>
    <t>0.14 (0.062, 0.204)</t>
  </si>
  <si>
    <t>0.895 (0.733, 1.0)</t>
  </si>
  <si>
    <t>0.827 (0.636, 1.0)</t>
  </si>
  <si>
    <t>0.983 (0.981, 0.986)</t>
  </si>
  <si>
    <t>0.991 (0.989, 0.993)</t>
  </si>
  <si>
    <t>0.958 (0.952, 0.963)</t>
  </si>
  <si>
    <t>0.814 (0.795, 0.833)</t>
  </si>
  <si>
    <t>0.537 (0.505, 0.567)</t>
  </si>
  <si>
    <t>0.979 (0.964, 0.993)</t>
  </si>
  <si>
    <t>0.831 (0.79, 0.869)</t>
  </si>
  <si>
    <t>0.927 (0.923, 0.931)</t>
  </si>
  <si>
    <t>0.94 (0.936, 0.944)</t>
  </si>
  <si>
    <t>0.962 (0.951, 0.976)</t>
  </si>
  <si>
    <t>0.922 (0.908, 0.938)</t>
  </si>
  <si>
    <t>0.666 (0.609, 0.719)</t>
  </si>
  <si>
    <t>0.178 (0.133, 0.218)</t>
  </si>
  <si>
    <t>0.848 (0.772, 0.917)</t>
  </si>
  <si>
    <t>0.575 (0.48, 0.676)</t>
  </si>
  <si>
    <t>0.964 (0.962, 0.967)</t>
  </si>
  <si>
    <t>0.967 (0.963, 0.969)</t>
  </si>
  <si>
    <t>0.927 (0.924, 0.931)</t>
  </si>
  <si>
    <t>0.855 (0.849, 0.862)</t>
  </si>
  <si>
    <t>0.368 (0.353, 0.384)</t>
  </si>
  <si>
    <t>0.304 (0.288, 0.32)</t>
  </si>
  <si>
    <t>0.876 (0.854, 0.897)</t>
  </si>
  <si>
    <t>0.708 (0.677, 0.74)</t>
  </si>
  <si>
    <t>0.851 (0.846, 0.857)</t>
  </si>
  <si>
    <t>0.826 (0.82, 0.832)</t>
  </si>
  <si>
    <t>0.961 (0.95, 0.975)</t>
  </si>
  <si>
    <t>0.922 (0.897, 0.951)</t>
  </si>
  <si>
    <t>0.417 (0.326, 0.5)</t>
  </si>
  <si>
    <t>0.368 (0.277, 0.44)</t>
  </si>
  <si>
    <t>0.735 (0.605, 0.864)</t>
  </si>
  <si>
    <t>0.733 (0.596, 0.857)</t>
  </si>
  <si>
    <t>0.963 (0.942, 0.991)</t>
  </si>
  <si>
    <t>0.952 (0.919, 0.99)</t>
  </si>
  <si>
    <t>0.191 (0.056, 0.364)</t>
  </si>
  <si>
    <t>0.199 (0.018, 0.328)</t>
  </si>
  <si>
    <t>0.749 (0.429, 1.0)</t>
  </si>
  <si>
    <t>0.75 (0.375, 1.0)</t>
  </si>
  <si>
    <t>0.98 (0.977, 0.982)</t>
  </si>
  <si>
    <t>0.897 (0.895, 0.899)</t>
  </si>
  <si>
    <t>0.863 (0.86, 0.866)</t>
  </si>
  <si>
    <t>0.331 (0.324, 0.338)</t>
  </si>
  <si>
    <t>0.314 (0.307, 0.321)</t>
  </si>
  <si>
    <t>0.56 (0.548, 0.572)</t>
  </si>
  <si>
    <t>0.538 (0.528, 0.548)</t>
  </si>
  <si>
    <t>0.944 (0.943, 0.946)</t>
  </si>
  <si>
    <t>0.931 (0.929, 0.932)</t>
  </si>
  <si>
    <t>0.394 (0.375, 0.416)</t>
  </si>
  <si>
    <t>0.306 (0.289, 0.323)</t>
  </si>
  <si>
    <t>0.938 (0.915, 0.958)</t>
  </si>
  <si>
    <t>0.921 (0.899, 0.944)</t>
  </si>
  <si>
    <t>0.921 (0.916, 0.925)</t>
  </si>
  <si>
    <t>0.883 (0.878, 0.888)</t>
  </si>
  <si>
    <t>0.865 (0.859, 0.871)</t>
  </si>
  <si>
    <t>0.827 (0.82, 0.834)</t>
  </si>
  <si>
    <t>0.365 (0.348, 0.383)</t>
  </si>
  <si>
    <t>0.334 (0.316, 0.351)</t>
  </si>
  <si>
    <t>0.474 (0.442, 0.505)</t>
  </si>
  <si>
    <t>0.412 (0.38, 0.443)</t>
  </si>
  <si>
    <t>0.934 (0.93, 0.939)</t>
  </si>
  <si>
    <t>0.992 (0.989, 0.994)</t>
  </si>
  <si>
    <t>0.984 (0.978, 0.992)</t>
  </si>
  <si>
    <t>0.339 (0.242, 0.429)</t>
  </si>
  <si>
    <t>0.393 (0.298, 0.49)</t>
  </si>
  <si>
    <t>0.945 (0.854, 1.0)</t>
  </si>
  <si>
    <t>0.943 (0.86, 1.0)</t>
  </si>
  <si>
    <t>0.954 (0.951, 0.957)</t>
  </si>
  <si>
    <t>0.939 (0.935, 0.943)</t>
  </si>
  <si>
    <t>0.981 (0.979, 0.982)</t>
  </si>
  <si>
    <t>0.898 (0.89, 0.906)</t>
  </si>
  <si>
    <t>0.865 (0.857, 0.875)</t>
  </si>
  <si>
    <t>0.955 (0.945, 0.964)</t>
  </si>
  <si>
    <t>0.951 (0.94, 0.963)</t>
  </si>
  <si>
    <t>0.928 (0.924, 0.933)</t>
  </si>
  <si>
    <t>0.918 (0.914, 0.923)</t>
  </si>
  <si>
    <t>0.952 (0.949, 0.955)</t>
  </si>
  <si>
    <t>0.941 (0.938, 0.944)</t>
  </si>
  <si>
    <t>0.244 (0.229, 0.258)</t>
  </si>
  <si>
    <t>0.209 (0.196, 0.221)</t>
  </si>
  <si>
    <t>0.898 (0.87, 0.927)</t>
  </si>
  <si>
    <t>0.914 (0.885, 0.94)</t>
  </si>
  <si>
    <t>0.912 (0.907, 0.916)</t>
  </si>
  <si>
    <t>0.874 (0.868, 0.879)</t>
  </si>
  <si>
    <t>0.904 (0.895, 0.913)</t>
  </si>
  <si>
    <t>0.865 (0.854, 0.877)</t>
  </si>
  <si>
    <t>0.203 (0.177, 0.231)</t>
  </si>
  <si>
    <t>0.182 (0.155, 0.21)</t>
  </si>
  <si>
    <t>0.344 (0.289, 0.402)</t>
  </si>
  <si>
    <t>0.268 (0.219, 0.322)</t>
  </si>
  <si>
    <t>0.974 (0.971, 0.976)</t>
  </si>
  <si>
    <t>0.984 (0.982, 0.986)</t>
  </si>
  <si>
    <t>0.864 (0.845, 0.884)</t>
  </si>
  <si>
    <t>0.795 (0.768, 0.823)</t>
  </si>
  <si>
    <t>0.021 (0.017, 0.026)</t>
  </si>
  <si>
    <t>0.019 (0.014, 0.024)</t>
  </si>
  <si>
    <t>0.595 (0.47, 0.717)</t>
  </si>
  <si>
    <t>0.469 (0.349, 0.593)</t>
  </si>
  <si>
    <t>0.889 (0.884, 0.894)</t>
  </si>
  <si>
    <t>0.883 (0.878, 0.889)</t>
  </si>
  <si>
    <t>0.911 (0.898, 0.924)</t>
  </si>
  <si>
    <t>0.871 (0.854, 0.889)</t>
  </si>
  <si>
    <t>0.456 (0.415, 0.496)</t>
  </si>
  <si>
    <t>0.37 (0.327, 0.408)</t>
  </si>
  <si>
    <t>0.686 (0.616, 0.752)</t>
  </si>
  <si>
    <t>0.597 (0.53, 0.665)</t>
  </si>
  <si>
    <t>0.932 (0.927, 0.937)</t>
  </si>
  <si>
    <t>0.887 (0.879, 0.895)</t>
  </si>
  <si>
    <t>0.367 (0.34, 0.394)</t>
  </si>
  <si>
    <t>0.274 (0.252, 0.297)</t>
  </si>
  <si>
    <t>0.692 (0.648, 0.732)</t>
  </si>
  <si>
    <t>0.65 (0.605, 0.693)</t>
  </si>
  <si>
    <t>0.933 (0.929, 0.937)</t>
  </si>
  <si>
    <t>0.914 (0.91, 0.919)</t>
  </si>
  <si>
    <t>0.867 (0.863, 0.871)</t>
  </si>
  <si>
    <t>0.818 (0.813, 0.822)</t>
  </si>
  <si>
    <t>0.424 (0.412, 0.437)</t>
  </si>
  <si>
    <t>0.318 (0.307, 0.329)</t>
  </si>
  <si>
    <t>0.272 (0.252, 0.293)</t>
  </si>
  <si>
    <t>0.176 (0.158, 0.194)</t>
  </si>
  <si>
    <t>0.959 (0.955, 0.962)</t>
  </si>
  <si>
    <t>0.916 (0.901, 0.932)</t>
  </si>
  <si>
    <t>0.911 (0.893, 0.933)</t>
  </si>
  <si>
    <t>0.063 (0.045, 0.081)</t>
  </si>
  <si>
    <t>0.065 (0.046, 0.083)</t>
  </si>
  <si>
    <t>0.396 (0.279, 0.527)</t>
  </si>
  <si>
    <t>0.295 (0.185, 0.412)</t>
  </si>
  <si>
    <t>0.976 (0.974, 0.978)</t>
  </si>
  <si>
    <t>0.986 (0.984, 0.987)</t>
  </si>
  <si>
    <t>0.934 (0.913, 0.964)</t>
  </si>
  <si>
    <t>0.919 (0.898, 0.94)</t>
  </si>
  <si>
    <t>0.064 (0.037, 0.091)</t>
  </si>
  <si>
    <t>0.089 (0.047, 0.125)</t>
  </si>
  <si>
    <t>0.842 (0.711, 0.953)</t>
  </si>
  <si>
    <t>0.703 (0.548, 0.844)</t>
  </si>
  <si>
    <t>0.909 (0.904, 0.913)</t>
  </si>
  <si>
    <t>0.917 (0.913, 0.922)</t>
  </si>
  <si>
    <t>0.88 (0.878, 0.882)</t>
  </si>
  <si>
    <t>0.884 (0.882, 0.886)</t>
  </si>
  <si>
    <t>0.942 (0.938, 0.945)</t>
  </si>
  <si>
    <t>0.911 (0.91, 0.913)</t>
  </si>
  <si>
    <t>0.837 (0.832, 0.841)</t>
  </si>
  <si>
    <t>0.854 (0.85, 0.859)</t>
  </si>
  <si>
    <t>0.254 (0.246, 0.262)</t>
  </si>
  <si>
    <t>0.294 (0.284, 0.304)</t>
  </si>
  <si>
    <t>0.619 (0.594, 0.643)</t>
  </si>
  <si>
    <t>0.624 (0.599, 0.648)</t>
  </si>
  <si>
    <t>0.85 (0.844, 0.855)</t>
  </si>
  <si>
    <t>0.859 (0.853, 0.865)</t>
  </si>
  <si>
    <t>0.749 (0.383, 0.925)</t>
  </si>
  <si>
    <t>0.85 (0.628, 0.97)</t>
  </si>
  <si>
    <t>0.004 (0.0, 0.008)</t>
  </si>
  <si>
    <t>0.002 (0.0, 0.003)</t>
  </si>
  <si>
    <t>0.229 (0.0, 1.0)</t>
  </si>
  <si>
    <t>0.742 (0.0, 1.0)</t>
  </si>
  <si>
    <t>0.907 (0.902, 0.912)</t>
  </si>
  <si>
    <t>0.925 (0.907, 0.951)</t>
  </si>
  <si>
    <t>0.916 (0.897, 0.941)</t>
  </si>
  <si>
    <t>0.023 (0.018, 0.028)</t>
  </si>
  <si>
    <t>0.771 (0.625, 0.909)</t>
  </si>
  <si>
    <t>0.671 (0.511, 0.815)</t>
  </si>
  <si>
    <t>0.938 (0.934, 0.942)</t>
  </si>
  <si>
    <t>0.837 (0.828, 0.845)</t>
  </si>
  <si>
    <t>0.825 (0.815, 0.835)</t>
  </si>
  <si>
    <t>0.084 (0.078, 0.09)</t>
  </si>
  <si>
    <t>0.084 (0.078, 0.091)</t>
  </si>
  <si>
    <t>0.777 (0.731, 0.818)</t>
  </si>
  <si>
    <t>0.774 (0.733, 0.817)</t>
  </si>
  <si>
    <t>0.75 (0.743, 0.757)</t>
  </si>
  <si>
    <t>0.755 (0.748, 0.762)</t>
  </si>
  <si>
    <t>0.918 (0.915, 0.923)</t>
  </si>
  <si>
    <t>0.887 (0.882, 0.892)</t>
  </si>
  <si>
    <t>0.591 (0.542, 0.641)</t>
  </si>
  <si>
    <t>0.724 (0.679, 0.769)</t>
  </si>
  <si>
    <t>0.908 (0.901, 0.915)</t>
  </si>
  <si>
    <t>0.886 (0.877, 0.895)</t>
  </si>
  <si>
    <t>0.198 (0.179, 0.216)</t>
  </si>
  <si>
    <t>0.183 (0.167, 0.202)</t>
  </si>
  <si>
    <t>0.777 (0.732, 0.82)</t>
  </si>
  <si>
    <t>0.774 (0.73, 0.819)</t>
  </si>
  <si>
    <t>0.849 (0.843, 0.855)</t>
  </si>
  <si>
    <t>0.819 (0.813, 0.826)</t>
  </si>
  <si>
    <t>0.895 (0.89, 0.899)</t>
  </si>
  <si>
    <t>0.88 (0.875, 0.885)</t>
  </si>
  <si>
    <t>0.297 (0.284, 0.31)</t>
  </si>
  <si>
    <t>0.273 (0.261, 0.286)</t>
  </si>
  <si>
    <t>0.845 (0.819, 0.868)</t>
  </si>
  <si>
    <t>0.837 (0.812, 0.859)</t>
  </si>
  <si>
    <t>0.786 (0.78, 0.793)</t>
  </si>
  <si>
    <t>0.772 (0.765, 0.779)</t>
  </si>
  <si>
    <t>0.92 (0.911, 0.929)</t>
  </si>
  <si>
    <t>0.655 (0.619, 0.688)</t>
  </si>
  <si>
    <t>0.236 (0.207, 0.264)</t>
  </si>
  <si>
    <t>0.969 (0.946, 0.988)</t>
  </si>
  <si>
    <t>0.948 (0.917, 0.975)</t>
  </si>
  <si>
    <t>0.683 (0.675, 0.691)</t>
  </si>
  <si>
    <t>0.889 (0.841, 0.955)</t>
  </si>
  <si>
    <t>0.881 (0.847, 0.917)</t>
  </si>
  <si>
    <t>0.094 (0.018, 0.162)</t>
  </si>
  <si>
    <t>0.1 (0.008, 0.164)</t>
  </si>
  <si>
    <t>0.134 (0.0, 0.312)</t>
  </si>
  <si>
    <t>0.986 (0.979, 0.996)</t>
  </si>
  <si>
    <t>0.645 (0.549, 0.729)</t>
  </si>
  <si>
    <t>0.515 (0.408, 0.604)</t>
  </si>
  <si>
    <t>0.914 (0.8, 1.0)</t>
  </si>
  <si>
    <t>0.937 (0.829, 1.0)</t>
  </si>
  <si>
    <t>0.967 (0.955, 0.982)</t>
  </si>
  <si>
    <t>0.967 (0.955, 0.983)</t>
  </si>
  <si>
    <t>0.129 (0.091, 0.166)</t>
  </si>
  <si>
    <t>0.165 (0.111, 0.218)</t>
  </si>
  <si>
    <t>0.892 (0.773, 1.0)</t>
  </si>
  <si>
    <t>0.876 (0.75, 0.972)</t>
  </si>
  <si>
    <t>0.913 (0.909, 0.918)</t>
  </si>
  <si>
    <t>0.912 (0.908, 0.916)</t>
  </si>
  <si>
    <t>0.957 (0.957, 0.958)</t>
  </si>
  <si>
    <t>0.83 (0.828, 0.831)</t>
  </si>
  <si>
    <t>0.823 (0.821, 0.824)</t>
  </si>
  <si>
    <t>0.831 (0.828, 0.834)</t>
  </si>
  <si>
    <t>0.832 (0.829, 0.835)</t>
  </si>
  <si>
    <r>
      <rPr>
        <b/>
        <sz val="8"/>
        <color rgb="FF000000"/>
        <rFont val="Arial"/>
      </rPr>
      <t>Supplementary Table 14</t>
    </r>
    <r>
      <rPr>
        <sz val="8"/>
        <color rgb="FF000000"/>
        <rFont val="Arial"/>
      </rPr>
      <t xml:space="preserve">: Performance of the models on the UKB dataset (N = 54959) When the CI are non-overlapping, the difference is reported in ΔSSL-SL. Prevalence for label groups counts any positive in a member of its class as a positive.  </t>
    </r>
  </si>
  <si>
    <t>0.4 (0.0, 0.582)</t>
  </si>
  <si>
    <t>0.507 (0.0, 0.728)</t>
  </si>
  <si>
    <t>0.994 (0.993, 0.994)</t>
  </si>
  <si>
    <t>0.944 (0.941, 0.947)</t>
  </si>
  <si>
    <t>0.945 (0.914, 0.986)</t>
  </si>
  <si>
    <t>0.947 (0.917, 0.989)</t>
  </si>
  <si>
    <t>0.677 (0.53, 0.821)</t>
  </si>
  <si>
    <t>0.654 (0.505, 0.799)</t>
  </si>
  <si>
    <t>0.74 (0.5, 1.0)</t>
  </si>
  <si>
    <t>0.795 (0.55, 1.0)</t>
  </si>
  <si>
    <t>0.989 (0.988, 0.99)</t>
  </si>
  <si>
    <t>0.932 (0.916, 0.949)</t>
  </si>
  <si>
    <t>0.905 (0.883, 0.927)</t>
  </si>
  <si>
    <t>0.476 (0.397, 0.551)</t>
  </si>
  <si>
    <t>0.501 (0.42, 0.581)</t>
  </si>
  <si>
    <t>0.597 (0.45, 0.729)</t>
  </si>
  <si>
    <t>0.588 (0.456, 0.733)</t>
  </si>
  <si>
    <t>0.996 (0.995, 0.996)</t>
  </si>
  <si>
    <t>0.989 (0.985, 0.993)</t>
  </si>
  <si>
    <t>0.993 (0.99, 0.995)</t>
  </si>
  <si>
    <t>0.067 (0.029, 0.106)</t>
  </si>
  <si>
    <t>0.046 (0.026, 0.064)</t>
  </si>
  <si>
    <t>0.877 (0.873, 0.88)</t>
  </si>
  <si>
    <t>0.812 (0.808, 0.816)</t>
  </si>
  <si>
    <t>0.963 (0.951, 0.978)</t>
  </si>
  <si>
    <t>0.967 (0.957, 0.979)</t>
  </si>
  <si>
    <t>0.789 (0.749, 0.827)</t>
  </si>
  <si>
    <t>0.743 (0.7, 0.789)</t>
  </si>
  <si>
    <t>0.901 (0.847, 0.949)</t>
  </si>
  <si>
    <t>0.882 (0.826, 0.934)</t>
  </si>
  <si>
    <t>0.968 (0.966, 0.969)</t>
  </si>
  <si>
    <t>0.949 (0.947, 0.951)</t>
  </si>
  <si>
    <t>0.828 (0.821, 0.836)</t>
  </si>
  <si>
    <t>0.831 (0.823, 0.838)</t>
  </si>
  <si>
    <t>0.987 (0.986, 0.988)</t>
  </si>
  <si>
    <t>0.953 (0.951, 0.955)</t>
  </si>
  <si>
    <t>0.596 (0.572, 0.622)</t>
  </si>
  <si>
    <t>0.602 (0.578, 0.627)</t>
  </si>
  <si>
    <t>0.912 (0.877, 0.952)</t>
  </si>
  <si>
    <t>0.925 (0.899, 0.958)</t>
  </si>
  <si>
    <t>0.218 (0.0, 0.421)</t>
  </si>
  <si>
    <t>0.517 (0.25, 0.786)</t>
  </si>
  <si>
    <t>0.99 (0.989, 0.991)</t>
  </si>
  <si>
    <t>0.967 (0.965, 0.969)</t>
  </si>
  <si>
    <t>0.699 (0.0, 0.994)</t>
  </si>
  <si>
    <t>0.709 (0.0, 0.999)</t>
  </si>
  <si>
    <t>0.003 (-0.0, 0.005)</t>
  </si>
  <si>
    <t>0.013 (-0.0, 0.02)</t>
  </si>
  <si>
    <t>0.927 (0.924, 0.929)</t>
  </si>
  <si>
    <t>0.866 (0.863, 0.869)</t>
  </si>
  <si>
    <t>0.937 (0.929, 0.947)</t>
  </si>
  <si>
    <t>0.919 (0.908, 0.932)</t>
  </si>
  <si>
    <t>0.147 (0.117, 0.175)</t>
  </si>
  <si>
    <t>0.114 (0.089, 0.138)</t>
  </si>
  <si>
    <t>0.795 (0.733, 0.86)</t>
  </si>
  <si>
    <t>0.863 (0.804, 0.913)</t>
  </si>
  <si>
    <t>0.915 (0.912, 0.918)</t>
  </si>
  <si>
    <t>0.835 (0.831, 0.838)</t>
  </si>
  <si>
    <t>0.809 (0.8, 0.817)</t>
  </si>
  <si>
    <t>0.815 (0.806, 0.823)</t>
  </si>
  <si>
    <t>0.98 (0.979, 0.982)</t>
  </si>
  <si>
    <t>0.551 (0.524, 0.578)</t>
  </si>
  <si>
    <t>0.567 (0.54, 0.593)</t>
  </si>
  <si>
    <t>0.89 (0.883, 0.898)</t>
  </si>
  <si>
    <t>0.867 (0.859, 0.875)</t>
  </si>
  <si>
    <t>0.961 (0.953, 0.97)</t>
  </si>
  <si>
    <t>0.956 (0.954, 0.958)</t>
  </si>
  <si>
    <t>0.947 (0.945, 0.949)</t>
  </si>
  <si>
    <t>0.984 (0.981, 0.988)</t>
  </si>
  <si>
    <t>0.896 (0.883, 0.912)</t>
  </si>
  <si>
    <t>0.907 (0.895, 0.919)</t>
  </si>
  <si>
    <t>0.95 (0.932, 0.966)</t>
  </si>
  <si>
    <t>0.952 (0.936, 0.969)</t>
  </si>
  <si>
    <t>0.952 (0.95, 0.954)</t>
  </si>
  <si>
    <t>0.991 (0.989, 0.995)</t>
  </si>
  <si>
    <t>0.994 (0.993, 0.996)</t>
  </si>
  <si>
    <t>0.938 (0.928, 0.95)</t>
  </si>
  <si>
    <t>0.937 (0.927, 0.948)</t>
  </si>
  <si>
    <t>0.948 (0.929, 0.965)</t>
  </si>
  <si>
    <t>0.964 (0.96, 0.967)</t>
  </si>
  <si>
    <t>0.717 (0.703, 0.731)</t>
  </si>
  <si>
    <t>0.745 (0.732, 0.758)</t>
  </si>
  <si>
    <t>0.852 (0.833, 0.871)</t>
  </si>
  <si>
    <t>0.9 (0.883, 0.916)</t>
  </si>
  <si>
    <t>0.961 (0.959, 0.963)</t>
  </si>
  <si>
    <t>0.988 (0.987, 0.99)</t>
  </si>
  <si>
    <t>0.803 (0.79, 0.817)</t>
  </si>
  <si>
    <t>0.796 (0.782, 0.81)</t>
  </si>
  <si>
    <t>0.969 (0.958, 0.979)</t>
  </si>
  <si>
    <t>0.972 (0.961, 0.981)</t>
  </si>
  <si>
    <t>0.944 (0.942, 0.946)</t>
  </si>
  <si>
    <t>0.927 (0.924, 0.93)</t>
  </si>
  <si>
    <t>0.72 (0.714, 0.725)</t>
  </si>
  <si>
    <t>0.688 (0.682, 0.694)</t>
  </si>
  <si>
    <t>0.931 (0.926, 0.936)</t>
  </si>
  <si>
    <t>0.931 (0.925, 0.936)</t>
  </si>
  <si>
    <t>0.92 (0.919, 0.92)</t>
  </si>
  <si>
    <t>0.462 (0.438, 0.484)</t>
  </si>
  <si>
    <t>0.676 (0.653, 0.699)</t>
  </si>
  <si>
    <t>0.964 (0.948, 0.978)</t>
  </si>
  <si>
    <t>0.983 (0.972, 0.993)</t>
  </si>
  <si>
    <t>0.899 (0.896, 0.902)</t>
  </si>
  <si>
    <t>0.909 (0.906, 0.912)</t>
  </si>
  <si>
    <t>0.938 (0.905, 0.98)</t>
  </si>
  <si>
    <t>0.682 (0.538, 0.826)</t>
  </si>
  <si>
    <t>0.642 (0.497, 0.789)</t>
  </si>
  <si>
    <t>0.743 (0.455, 1.0)</t>
  </si>
  <si>
    <t>0.941 (0.886, 0.995)</t>
  </si>
  <si>
    <t>0.955 (0.924, 0.996)</t>
  </si>
  <si>
    <t>0.151 (0.048, 0.272)</t>
  </si>
  <si>
    <t>0.125 (0.029, 0.242)</t>
  </si>
  <si>
    <t>0.598 (0.199, 1.0)</t>
  </si>
  <si>
    <t>0.607 (0.2, 1.0)</t>
  </si>
  <si>
    <t>0.982 (0.978, 0.986)</t>
  </si>
  <si>
    <t>0.974 (0.969, 0.98)</t>
  </si>
  <si>
    <t>0.834 (0.813, 0.856)</t>
  </si>
  <si>
    <t>0.845 (0.826, 0.864)</t>
  </si>
  <si>
    <t>0.9 (0.869, 0.931)</t>
  </si>
  <si>
    <t>0.902 (0.871, 0.931)</t>
  </si>
  <si>
    <t>0.982 (0.981, 0.984)</t>
  </si>
  <si>
    <t>0.859 (0.851, 0.867)</t>
  </si>
  <si>
    <t>0.978 (0.971, 0.984)</t>
  </si>
  <si>
    <t>0.973 (0.966, 0.98)</t>
  </si>
  <si>
    <t>0.868 (0.864, 0.871)</t>
  </si>
  <si>
    <t>0.891 (0.887, 0.894)</t>
  </si>
  <si>
    <t>0.752 (0.74, 0.764)</t>
  </si>
  <si>
    <t>0.696 (0.681, 0.708)</t>
  </si>
  <si>
    <t>0.979 (0.971, 0.985)</t>
  </si>
  <si>
    <t>0.973 (0.964, 0.98)</t>
  </si>
  <si>
    <t>0.883 (0.88, 0.886)</t>
  </si>
  <si>
    <t>0.989 (0.987, 0.992)</t>
  </si>
  <si>
    <t>0.987 (0.985, 0.99)</t>
  </si>
  <si>
    <t>0.582 (0.554, 0.61)</t>
  </si>
  <si>
    <t>0.508 (0.477, 0.537)</t>
  </si>
  <si>
    <t>0.981 (0.967, 0.993)</t>
  </si>
  <si>
    <t>0.983 (0.969, 0.995)</t>
  </si>
  <si>
    <t>0.965 (0.963, 0.967)</t>
  </si>
  <si>
    <t>0.7 (0.669, 0.731)</t>
  </si>
  <si>
    <t>0.758 (0.73, 0.786)</t>
  </si>
  <si>
    <t>0.99 (0.977, 1.0)</t>
  </si>
  <si>
    <t>0.958 (0.956, 0.96)</t>
  </si>
  <si>
    <t>0.908 (0.902, 0.914)</t>
  </si>
  <si>
    <t>0.899 (0.891, 0.906)</t>
  </si>
  <si>
    <t>0.962 (0.954, 0.97)</t>
  </si>
  <si>
    <t>0.977 (0.971, 0.983)</t>
  </si>
  <si>
    <t>0.947 (0.944, 0.949)</t>
  </si>
  <si>
    <t>0.78 (0.769, 0.79)</t>
  </si>
  <si>
    <t>0.662 (0.648, 0.676)</t>
  </si>
  <si>
    <t>0.083 (0.07, 0.097)</t>
  </si>
  <si>
    <t>0.057 (0.047, 0.067)</t>
  </si>
  <si>
    <t>0.307 (0.263, 0.353)</t>
  </si>
  <si>
    <t>0.245 (0.203, 0.29)</t>
  </si>
  <si>
    <t>0.951 (0.949, 0.953)</t>
  </si>
  <si>
    <t>0.939 (0.936, 0.941)</t>
  </si>
  <si>
    <t>0.861 (0.79, 0.951)</t>
  </si>
  <si>
    <t>0.84 (0.75, 0.956)</t>
  </si>
  <si>
    <t>0.069 (0.002, 0.162)</t>
  </si>
  <si>
    <t>0.139 (0.006, 0.249)</t>
  </si>
  <si>
    <t>0.495 (0.167, 0.819)</t>
  </si>
  <si>
    <t>0.712 (0.4, 1.0)</t>
  </si>
  <si>
    <t>0.897 (0.894, 0.9)</t>
  </si>
  <si>
    <t>0.871 (0.77, 0.997)</t>
  </si>
  <si>
    <t>0.915 (0.847, 0.991)</t>
  </si>
  <si>
    <t>0.242 (0.097, 0.404)</t>
  </si>
  <si>
    <t>0.155 (0.072, 0.248)</t>
  </si>
  <si>
    <t>0.728 (0.333, 1.0)</t>
  </si>
  <si>
    <t>0.734 (0.333, 1.0)</t>
  </si>
  <si>
    <t>0.978 (0.977, 0.98)</t>
  </si>
  <si>
    <t>0.923 (0.92, 0.926)</t>
  </si>
  <si>
    <t>0.891 (0.883, 0.899)</t>
  </si>
  <si>
    <t>0.729 (0.717, 0.741)</t>
  </si>
  <si>
    <t>0.068 (0.062, 0.073)</t>
  </si>
  <si>
    <t>0.034 (0.027, 0.04)</t>
  </si>
  <si>
    <t>0.646 (0.597, 0.693)</t>
  </si>
  <si>
    <t>0.565 (0.515, 0.609)</t>
  </si>
  <si>
    <t>0.92 (0.918, 0.923)</t>
  </si>
  <si>
    <t>0.738 (0.733, 0.742)</t>
  </si>
  <si>
    <t>0.485 (0.0, 0.706)</t>
  </si>
  <si>
    <t>0.547 (0.0, 0.787)</t>
  </si>
  <si>
    <t>0.96 (0.959, 0.962)</t>
  </si>
  <si>
    <t>0.953 (0.952, 0.955)</t>
  </si>
  <si>
    <t>0.645 (0.637, 0.652)</t>
  </si>
  <si>
    <t>0.472 (0.464, 0.48)</t>
  </si>
  <si>
    <t>0.792 (0.78, 0.803)</t>
  </si>
  <si>
    <t>0.895 (0.886, 0.903)</t>
  </si>
  <si>
    <t>0.873 (0.872, 0.874)</t>
  </si>
  <si>
    <t>0.94 (0.919, 0.97)</t>
  </si>
  <si>
    <t>0.961 (0.948, 0.978)</t>
  </si>
  <si>
    <t>0.265 (0.169, 0.36)</t>
  </si>
  <si>
    <t>0.176 (0.101, 0.249)</t>
  </si>
  <si>
    <t>0.633 (0.464, 0.8)</t>
  </si>
  <si>
    <t>0.782 (0.636, 0.921)</t>
  </si>
  <si>
    <t>0.936 (0.933, 0.939)</t>
  </si>
  <si>
    <t>0.687 (0.677, 0.697)</t>
  </si>
  <si>
    <t>0.644 (0.632, 0.655)</t>
  </si>
  <si>
    <t>0.824 (0.809, 0.839)</t>
  </si>
  <si>
    <t>0.822 (0.807, 0.838)</t>
  </si>
  <si>
    <t>0.92 (0.917, 0.923)</t>
  </si>
  <si>
    <t>0.822 (0.794, 0.849)</t>
  </si>
  <si>
    <t>0.886 (0.863, 0.91)</t>
  </si>
  <si>
    <t>0.183 (0.134, 0.229)</t>
  </si>
  <si>
    <t>0.103 (0.07, 0.139)</t>
  </si>
  <si>
    <t>0.478 (0.378, 0.587)</t>
  </si>
  <si>
    <t>0.581 (0.475, 0.689)</t>
  </si>
  <si>
    <t>0.974 (0.972, 0.976)</t>
  </si>
  <si>
    <t>0.971 (0.969, 0.972)</t>
  </si>
  <si>
    <t>0.919 (0.916, 0.922)</t>
  </si>
  <si>
    <t>0.91 (0.907, 0.913)</t>
  </si>
  <si>
    <t>0.663 (0.654, 0.673)</t>
  </si>
  <si>
    <t>0.509 (0.497, 0.52)</t>
  </si>
  <si>
    <t>0.678 (0.659, 0.696)</t>
  </si>
  <si>
    <t>0.889 (0.876, 0.9)</t>
  </si>
  <si>
    <t>0.946 (0.943, 0.948)</t>
  </si>
  <si>
    <t>0.759 (0.754, 0.763)</t>
  </si>
  <si>
    <t>0.971 (0.963, 0.983)</t>
  </si>
  <si>
    <t>0.955 (0.945, 0.968)</t>
  </si>
  <si>
    <t>0.254 (0.188, 0.308)</t>
  </si>
  <si>
    <t>0.22 (0.163, 0.275)</t>
  </si>
  <si>
    <t>0.879 (0.806, 0.945)</t>
  </si>
  <si>
    <t>0.719 (0.617, 0.817)</t>
  </si>
  <si>
    <t>0.954 (0.952, 0.956)</t>
  </si>
  <si>
    <t>0.78 (0.757, 0.805)</t>
  </si>
  <si>
    <t>0.631 (0.599, 0.668)</t>
  </si>
  <si>
    <t>0.007 (0.006, 0.009)</t>
  </si>
  <si>
    <t>0.004 (0.003, 0.005)</t>
  </si>
  <si>
    <t>0.555 (0.446, 0.671)</t>
  </si>
  <si>
    <t>0.27 (0.178, 0.367)</t>
  </si>
  <si>
    <t>0.826 (0.822, 0.83)</t>
  </si>
  <si>
    <t>0.856 (0.852, 0.859)</t>
  </si>
  <si>
    <t>0.928 (0.926, 0.931)</t>
  </si>
  <si>
    <t>0.893 (0.89, 0.896)</t>
  </si>
  <si>
    <t>0.254 (0.247, 0.261)</t>
  </si>
  <si>
    <t>0.175 (0.169, 0.181)</t>
  </si>
  <si>
    <t>0.803 (0.791, 0.815)</t>
  </si>
  <si>
    <t>0.916 (0.911, 0.921)</t>
  </si>
  <si>
    <t>0.835 (0.828, 0.843)</t>
  </si>
  <si>
    <t>0.623 (0.608, 0.637)</t>
  </si>
  <si>
    <t>0.405 (0.39, 0.422)</t>
  </si>
  <si>
    <t>0.823 (0.801, 0.845)</t>
  </si>
  <si>
    <t>0.669 (0.642, 0.696)</t>
  </si>
  <si>
    <t>0.863 (0.859, 0.866)</t>
  </si>
  <si>
    <t>0.88 (0.876, 0.883)</t>
  </si>
  <si>
    <t>0.789 (0.745, 0.838)</t>
  </si>
  <si>
    <t>0.748 (0.691, 0.813)</t>
  </si>
  <si>
    <t>0.005 (0.002, 0.007)</t>
  </si>
  <si>
    <t>0.011 (0.003, 0.021)</t>
  </si>
  <si>
    <t>0.709 (0.52, 0.885)</t>
  </si>
  <si>
    <t>0.776 (0.6, 0.926)</t>
  </si>
  <si>
    <t>0.734 (0.729, 0.738)</t>
  </si>
  <si>
    <t>0.626 (0.621, 0.631)</t>
  </si>
  <si>
    <t>0.916 (0.903, 0.929)</t>
  </si>
  <si>
    <t>0.923 (0.911, 0.935)</t>
  </si>
  <si>
    <t>0.291 (0.259, 0.323)</t>
  </si>
  <si>
    <t>0.282 (0.247, 0.317)</t>
  </si>
  <si>
    <t>0.773 (0.718, 0.826)</t>
  </si>
  <si>
    <t>0.796 (0.742, 0.848)</t>
  </si>
  <si>
    <t>0.948 (0.944, 0.952)</t>
  </si>
  <si>
    <t>0.674 (0.659, 0.688)</t>
  </si>
  <si>
    <t>0.604 (0.59, 0.617)</t>
  </si>
  <si>
    <t>0.833 (0.813, 0.852)</t>
  </si>
  <si>
    <t>0.818 (0.797, 0.838)</t>
  </si>
  <si>
    <t>0.948 (0.946, 0.95)</t>
  </si>
  <si>
    <t>0.893 (0.888, 0.897)</t>
  </si>
  <si>
    <t>0.664 (0.652, 0.677)</t>
  </si>
  <si>
    <t>0.403 (0.388, 0.416)</t>
  </si>
  <si>
    <t>0.924 (0.912, 0.936)</t>
  </si>
  <si>
    <t>0.737 (0.717, 0.759)</t>
  </si>
  <si>
    <t>0.915 (0.912, 0.917)</t>
  </si>
  <si>
    <t>0.882 (0.878, 0.885)</t>
  </si>
  <si>
    <t>0.747 (0.711, 0.786)</t>
  </si>
  <si>
    <t>0.721 (0.681, 0.766)</t>
  </si>
  <si>
    <t>0.492 (0.353, 0.634)</t>
  </si>
  <si>
    <t>0.309 (0.189, 0.435)</t>
  </si>
  <si>
    <t>0.829 (0.826, 0.833)</t>
  </si>
  <si>
    <t>0.906 (0.903, 0.909)</t>
  </si>
  <si>
    <t>0.929 (0.922, 0.936)</t>
  </si>
  <si>
    <t>0.906 (0.897, 0.915)</t>
  </si>
  <si>
    <t>0.483 (0.46, 0.506)</t>
  </si>
  <si>
    <t>0.54 (0.515, 0.564)</t>
  </si>
  <si>
    <t>0.719 (0.685, 0.753)</t>
  </si>
  <si>
    <t>0.772 (0.737, 0.806)</t>
  </si>
  <si>
    <t>0.798 (0.751, 0.853)</t>
  </si>
  <si>
    <t>0.683 (0.623, 0.742)</t>
  </si>
  <si>
    <t>0.448 (0.214, 0.684)</t>
  </si>
  <si>
    <t>0.479 (0.238, 0.733)</t>
  </si>
  <si>
    <t>0.865 (0.861, 0.868)</t>
  </si>
  <si>
    <t>0.778 (0.773, 0.782)</t>
  </si>
  <si>
    <t>0.7 (0.679, 0.721)</t>
  </si>
  <si>
    <t>0.644 (0.623, 0.668)</t>
  </si>
  <si>
    <t>0.014 (0.009, 0.019)</t>
  </si>
  <si>
    <t>0.016 (0.008, 0.023)</t>
  </si>
  <si>
    <t>0.488 (0.41, 0.569)</t>
  </si>
  <si>
    <t>0.579 (0.503, 0.653)</t>
  </si>
  <si>
    <t>0.767 (0.763, 0.771)</t>
  </si>
  <si>
    <t>0.625 (0.62, 0.629)</t>
  </si>
  <si>
    <t>0.861 (0.821, 0.902)</t>
  </si>
  <si>
    <t>0.828 (0.77, 0.892)</t>
  </si>
  <si>
    <t>0.003 (0.001, 0.005)</t>
  </si>
  <si>
    <t>0.028 (0.004, 0.057)</t>
  </si>
  <si>
    <t>0.803 (0.571, 1.0)</t>
  </si>
  <si>
    <t>0.86 (0.667, 1.0)</t>
  </si>
  <si>
    <t>0.762 (0.758, 0.766)</t>
  </si>
  <si>
    <t>0.562 (0.557, 0.567)</t>
  </si>
  <si>
    <t>0.698 (0.67, 0.729)</t>
  </si>
  <si>
    <t>0.681 (0.652, 0.709)</t>
  </si>
  <si>
    <t>0.015 (0.007, 0.022)</t>
  </si>
  <si>
    <t>0.01 (0.007, 0.014)</t>
  </si>
  <si>
    <t>0.338 (0.252, 0.436)</t>
  </si>
  <si>
    <t>0.314 (0.227, 0.405)</t>
  </si>
  <si>
    <t>0.903 (0.901, 0.907)</t>
  </si>
  <si>
    <t>0.739 (0.697, 0.784)</t>
  </si>
  <si>
    <t>0.731 (0.689, 0.773)</t>
  </si>
  <si>
    <t>0.012 (0.005, 0.018)</t>
  </si>
  <si>
    <t>0.009 (0.004, 0.015)</t>
  </si>
  <si>
    <t>0.183 (0.077, 0.3)</t>
  </si>
  <si>
    <t>0.2 (0.083, 0.333)</t>
  </si>
  <si>
    <t>0.984 (0.982, 0.985)</t>
  </si>
  <si>
    <t>0.842 (0.792, 0.906)</t>
  </si>
  <si>
    <t>0.802 (0.748, 0.867)</t>
  </si>
  <si>
    <t>0.89 (0.7, 1.0)</t>
  </si>
  <si>
    <t>0.892 (0.7, 1.0)</t>
  </si>
  <si>
    <t>0.735 (0.731, 0.739)</t>
  </si>
  <si>
    <t>0.633 (0.628, 0.638)</t>
  </si>
  <si>
    <t>0.825 (0.0, 0.929)</t>
  </si>
  <si>
    <t>0.754 (0.0, 0.893)</t>
  </si>
  <si>
    <t>0.506 (0.0, 1.0)</t>
  </si>
  <si>
    <t>0.888 (0.886, 0.89)</t>
  </si>
  <si>
    <t>0.913 (0.91, 0.916)</t>
  </si>
  <si>
    <t>0.925 (0.922, 0.928)</t>
  </si>
  <si>
    <t>0.785 (0.78, 0.789)</t>
  </si>
  <si>
    <t>0.784 (0.78, 0.789)</t>
  </si>
  <si>
    <t>0.301 (0.292, 0.309)</t>
  </si>
  <si>
    <t>0.307 (0.299, 0.316)</t>
  </si>
  <si>
    <t>0.539 (0.523, 0.556)</t>
  </si>
  <si>
    <t>0.576 (0.561, 0.592)</t>
  </si>
  <si>
    <t>0.849 (0.846, 0.853)</t>
  </si>
  <si>
    <t>0.831 (0.827, 0.836)</t>
  </si>
  <si>
    <t>0.48 (0.0, 0.714)</t>
  </si>
  <si>
    <t>0.838 (0.0, 0.955)</t>
  </si>
  <si>
    <t>0.0 (-0.0, 0.001)</t>
  </si>
  <si>
    <t>0.936 (0.934, 0.939)</t>
  </si>
  <si>
    <t>0.873 (0.87, 0.877)</t>
  </si>
  <si>
    <t>0.867 (0.846, 0.892)</t>
  </si>
  <si>
    <t>0.822 (0.798, 0.848)</t>
  </si>
  <si>
    <t>0.008 (0.007, 0.01)</t>
  </si>
  <si>
    <t>0.006 (0.004, 0.007)</t>
  </si>
  <si>
    <t>0.184 (0.089, 0.283)</t>
  </si>
  <si>
    <t>0.258 (0.151, 0.37)</t>
  </si>
  <si>
    <t>0.895 (0.887, 0.903)</t>
  </si>
  <si>
    <t>0.809 (0.797, 0.82)</t>
  </si>
  <si>
    <t>0.075 (0.068, 0.082)</t>
  </si>
  <si>
    <t>0.037 (0.033, 0.041)</t>
  </si>
  <si>
    <t>0.342 (0.296, 0.393)</t>
  </si>
  <si>
    <t>0.281 (0.234, 0.33)</t>
  </si>
  <si>
    <t>0.974 (0.972, 0.975)</t>
  </si>
  <si>
    <t>0.926 (0.918, 0.934)</t>
  </si>
  <si>
    <t>0.856 (0.845, 0.866)</t>
  </si>
  <si>
    <t>0.159 (0.14, 0.178)</t>
  </si>
  <si>
    <t>0.077 (0.066, 0.09)</t>
  </si>
  <si>
    <t>0.705 (0.655, 0.749)</t>
  </si>
  <si>
    <t>0.845 (0.805, 0.882)</t>
  </si>
  <si>
    <t>0.712 (0.708, 0.717)</t>
  </si>
  <si>
    <t>0.689 (0.675, 0.705)</t>
  </si>
  <si>
    <t>0.697 (0.68, 0.713)</t>
  </si>
  <si>
    <t>0.019 (0.017, 0.021)</t>
  </si>
  <si>
    <t>0.36 (0.306, 0.418)</t>
  </si>
  <si>
    <t>0.339 (0.288, 0.399)</t>
  </si>
  <si>
    <t>0.82 (0.816, 0.824)</t>
  </si>
  <si>
    <t>0.882 (0.879, 0.886)</t>
  </si>
  <si>
    <t>0.802 (0.794, 0.811)</t>
  </si>
  <si>
    <t>0.808 (0.799, 0.816)</t>
  </si>
  <si>
    <t>0.514 (0.49, 0.54)</t>
  </si>
  <si>
    <t>0.59 (0.565, 0.615)</t>
  </si>
  <si>
    <t>0.908 (0.9, 0.917)</t>
  </si>
  <si>
    <t>0.893 (0.883, 0.902)</t>
  </si>
  <si>
    <t>0.108 (0.098, 0.12)</t>
  </si>
  <si>
    <t>0.102 (0.091, 0.113)</t>
  </si>
  <si>
    <t>0.774 (0.724, 0.819)</t>
  </si>
  <si>
    <t>0.762 (0.713, 0.807)</t>
  </si>
  <si>
    <t>0.872 (0.869, 0.875)</t>
  </si>
  <si>
    <t>0.854 (0.85, 0.857)</t>
  </si>
  <si>
    <t>0.87 (0.862, 0.879)</t>
  </si>
  <si>
    <t>0.87 (0.86, 0.88)</t>
  </si>
  <si>
    <t>0.092 (0.083, 0.101)</t>
  </si>
  <si>
    <t>0.127 (0.114, 0.14)</t>
  </si>
  <si>
    <t>0.652 (0.605, 0.698)</t>
  </si>
  <si>
    <t>0.706 (0.66, 0.747)</t>
  </si>
  <si>
    <t>0.881 (0.878, 0.884)</t>
  </si>
  <si>
    <t>0.86 (0.856, 0.863)</t>
  </si>
  <si>
    <t>0.906 (0.902, 0.91)</t>
  </si>
  <si>
    <t>0.67 (0.656, 0.685)</t>
  </si>
  <si>
    <t>0.366 (0.351, 0.381)</t>
  </si>
  <si>
    <t>0.995 (0.99, 0.998)</t>
  </si>
  <si>
    <t>0.969 (0.959, 0.978)</t>
  </si>
  <si>
    <t>0.821 (0.817, 0.825)</t>
  </si>
  <si>
    <t>0.556 (0.551, 0.561)</t>
  </si>
  <si>
    <t>0.985 (0.981, 0.989)</t>
  </si>
  <si>
    <t>0.976 (0.971, 0.982)</t>
  </si>
  <si>
    <t>0.349 (0.317, 0.38)</t>
  </si>
  <si>
    <t>0.312 (0.279, 0.342)</t>
  </si>
  <si>
    <t>0.668 (0.609, 0.724)</t>
  </si>
  <si>
    <t>0.46 (0.398, 0.519)</t>
  </si>
  <si>
    <t>0.797 (0.788, 0.805)</t>
  </si>
  <si>
    <t>0.67 (0.659, 0.681)</t>
  </si>
  <si>
    <t>0.063 (0.058, 0.069)</t>
  </si>
  <si>
    <t>0.033 (0.03, 0.035)</t>
  </si>
  <si>
    <t>0.497 (0.462, 0.534)</t>
  </si>
  <si>
    <t>0.403 (0.366, 0.441)</t>
  </si>
  <si>
    <t>0.854 (0.851, 0.858)</t>
  </si>
  <si>
    <t>0.791 (0.787, 0.795)</t>
  </si>
  <si>
    <t>0.746 (0.736, 0.756)</t>
  </si>
  <si>
    <t>0.555 (0.542, 0.569)</t>
  </si>
  <si>
    <t>0.03 (0.027, 0.032)</t>
  </si>
  <si>
    <t>0.432 (0.389, 0.479)</t>
  </si>
  <si>
    <t>0.294 (0.253, 0.335)</t>
  </si>
  <si>
    <t>0.846 (0.843, 0.85)</t>
  </si>
  <si>
    <t>0.748 (0.744, 0.752)</t>
  </si>
  <si>
    <t>0.986 (0.986, 0.986)</t>
  </si>
  <si>
    <t>0.951 (0.949, 0.952)</t>
  </si>
  <si>
    <t>0.956 (0.954, 0.957)</t>
  </si>
  <si>
    <t>0.924 (0.923, 0.924)</t>
  </si>
  <si>
    <r>
      <rPr>
        <b/>
        <sz val="8"/>
        <color rgb="FF000000"/>
        <rFont val="Arial"/>
      </rPr>
      <t xml:space="preserve">Supplementary Table 15: </t>
    </r>
    <r>
      <rPr>
        <sz val="8"/>
        <color rgb="FF000000"/>
        <rFont val="Arial"/>
      </rPr>
      <t xml:space="preserve">Performance of the models on the CLSA dataset (N = 54758).When the CI are non-overlapping, the difference is reported in ΔSSL-SL. Prevalence for label groups counts any positive in a member of its class as a positive. </t>
    </r>
    <r>
      <rPr>
        <b/>
        <sz val="8"/>
        <color rgb="FF000000"/>
        <rFont val="Arial"/>
      </rPr>
      <t xml:space="preserve"> </t>
    </r>
  </si>
  <si>
    <t>0.988 (0.986, 0.99)</t>
  </si>
  <si>
    <t>0.979 (0.976, 0.982)</t>
  </si>
  <si>
    <t>0.97 (0.968, 0.971)</t>
  </si>
  <si>
    <t>0.964 (0.962, 0.966)</t>
  </si>
  <si>
    <t>0.937 (0.902, 0.98)</t>
  </si>
  <si>
    <t>0.908 (0.865, 0.958)</t>
  </si>
  <si>
    <t>0.371 (0.206, 0.521)</t>
  </si>
  <si>
    <t>0.371 (0.182, 0.522)</t>
  </si>
  <si>
    <t>0.582 (0.286, 0.875)</t>
  </si>
  <si>
    <t>0.693 (0.444, 0.923)</t>
  </si>
  <si>
    <t>0.956 (0.941, 0.975)</t>
  </si>
  <si>
    <t>0.956 (0.94, 0.974)</t>
  </si>
  <si>
    <t>0.652 (0.59, 0.711)</t>
  </si>
  <si>
    <t>0.672 (0.616, 0.729)</t>
  </si>
  <si>
    <t>0.786 (0.687, 0.873)</t>
  </si>
  <si>
    <t>0.775 (0.672, 0.868)</t>
  </si>
  <si>
    <t>0.989 (0.982, 0.995)</t>
  </si>
  <si>
    <t>0.095 (0.024, 0.186)</t>
  </si>
  <si>
    <t>0.168 (0.052, 0.311)</t>
  </si>
  <si>
    <t>0.943 (0.941, 0.946)</t>
  </si>
  <si>
    <t>0.924 (0.922, 0.927)</t>
  </si>
  <si>
    <t>0.995 (0.993, 0.997)</t>
  </si>
  <si>
    <t>0.91 (0.894, 0.929)</t>
  </si>
  <si>
    <t>0.938 (0.908, 0.966)</t>
  </si>
  <si>
    <t>0.94 (0.91, 0.968)</t>
  </si>
  <si>
    <t>0.941 (0.937, 0.946)</t>
  </si>
  <si>
    <t>0.943 (0.938, 0.947)</t>
  </si>
  <si>
    <t>0.982 (0.98, 0.983)</t>
  </si>
  <si>
    <t>0.751 (0.728, 0.773)</t>
  </si>
  <si>
    <t>0.762 (0.74, 0.784)</t>
  </si>
  <si>
    <t>0.82 (0.793, 0.846)</t>
  </si>
  <si>
    <t>0.821 (0.794, 0.849)</t>
  </si>
  <si>
    <t>0.863 (0.811, 0.91)</t>
  </si>
  <si>
    <t>0.943 (0.91, 0.975)</t>
  </si>
  <si>
    <t>0.977 (0.975, 0.978)</t>
  </si>
  <si>
    <t>0.995 (0.992, 0.999)</t>
  </si>
  <si>
    <t>0.996 (0.995, 1.0)</t>
  </si>
  <si>
    <t>0.227 (0.006, 0.452)</t>
  </si>
  <si>
    <t>0.143 (0.02, 0.305)</t>
  </si>
  <si>
    <t>0.955 (0.953, 0.957)</t>
  </si>
  <si>
    <t>0.806 (0.794, 0.819)</t>
  </si>
  <si>
    <t>0.826 (0.815, 0.838)</t>
  </si>
  <si>
    <t>0.185 (0.164, 0.204)</t>
  </si>
  <si>
    <t>0.193 (0.174, 0.211)</t>
  </si>
  <si>
    <t>0.435 (0.39, 0.481)</t>
  </si>
  <si>
    <t>0.532 (0.488, 0.573)</t>
  </si>
  <si>
    <t>0.95 (0.948, 0.952)</t>
  </si>
  <si>
    <t>0.924 (0.921, 0.926)</t>
  </si>
  <si>
    <t>0.978 (0.975, 0.981)</t>
  </si>
  <si>
    <t>0.804 (0.78, 0.826)</t>
  </si>
  <si>
    <t>0.828 (0.807, 0.849)</t>
  </si>
  <si>
    <t>0.854 (0.848, 0.861)</t>
  </si>
  <si>
    <t>0.867 (0.86, 0.874)</t>
  </si>
  <si>
    <t>0.972 (0.965, 0.978)</t>
  </si>
  <si>
    <t>0.959 (0.951, 0.967)</t>
  </si>
  <si>
    <t>0.93 (0.928, 0.933)</t>
  </si>
  <si>
    <t>0.928 (0.925, 0.931)</t>
  </si>
  <si>
    <t>0.987 (0.986, 0.989)</t>
  </si>
  <si>
    <t>0.835 (0.824, 0.847)</t>
  </si>
  <si>
    <t>0.915 (0.896, 0.931)</t>
  </si>
  <si>
    <t>0.899 (0.881, 0.917)</t>
  </si>
  <si>
    <t>0.946 (0.939, 0.953)</t>
  </si>
  <si>
    <t>0.945 (0.937, 0.952)</t>
  </si>
  <si>
    <t>0.926 (0.908, 0.943)</t>
  </si>
  <si>
    <t>0.941 (0.923, 0.957)</t>
  </si>
  <si>
    <t>0.718 (0.705, 0.731)</t>
  </si>
  <si>
    <t>0.737 (0.724, 0.75)</t>
  </si>
  <si>
    <t>0.824 (0.806, 0.844)</t>
  </si>
  <si>
    <t>0.913 (0.899, 0.928)</t>
  </si>
  <si>
    <t>0.968 (0.967, 0.97)</t>
  </si>
  <si>
    <t>0.709 (0.697, 0.723)</t>
  </si>
  <si>
    <t>0.694 (0.681, 0.709)</t>
  </si>
  <si>
    <t>0.935 (0.921, 0.948)</t>
  </si>
  <si>
    <t>0.951 (0.937, 0.962)</t>
  </si>
  <si>
    <t>0.94 (0.937, 0.942)</t>
  </si>
  <si>
    <t>0.93 (0.927, 0.932)</t>
  </si>
  <si>
    <t>0.815 (0.81, 0.819)</t>
  </si>
  <si>
    <t>0.779 (0.775, 0.784)</t>
  </si>
  <si>
    <t>0.941 (0.936, 0.945)</t>
  </si>
  <si>
    <t>0.935 (0.93, 0.94)</t>
  </si>
  <si>
    <t>0.738 (0.723, 0.755)</t>
  </si>
  <si>
    <t>0.696 (0.678, 0.714)</t>
  </si>
  <si>
    <t>0.945 (0.93, 0.959)</t>
  </si>
  <si>
    <t>0.944 (0.929, 0.958)</t>
  </si>
  <si>
    <t>0.937 (0.934, 0.939)</t>
  </si>
  <si>
    <t>0.889 (0.837, 0.954)</t>
  </si>
  <si>
    <t>0.369 (0.176, 0.525)</t>
  </si>
  <si>
    <t>0.637 (0.375, 0.889)</t>
  </si>
  <si>
    <t>0.993 (0.99, 0.998)</t>
  </si>
  <si>
    <t>0.992 (0.989, 0.998)</t>
  </si>
  <si>
    <t>0.712 (0.643, 0.776)</t>
  </si>
  <si>
    <t>0.725 (0.658, 0.793)</t>
  </si>
  <si>
    <t>0.9 (0.813, 0.977)</t>
  </si>
  <si>
    <t>0.856 (0.75, 0.951)</t>
  </si>
  <si>
    <t>0.982 (0.979, 0.984)</t>
  </si>
  <si>
    <t>0.976 (0.973, 0.98)</t>
  </si>
  <si>
    <t>0.82 (0.806, 0.833)</t>
  </si>
  <si>
    <t>0.808 (0.795, 0.822)</t>
  </si>
  <si>
    <t>0.878 (0.853, 0.902)</t>
  </si>
  <si>
    <t>0.856 (0.828, 0.883)</t>
  </si>
  <si>
    <t>0.926 (0.92, 0.931)</t>
  </si>
  <si>
    <t>0.916 (0.91, 0.921)</t>
  </si>
  <si>
    <t>0.933 (0.922, 0.945)</t>
  </si>
  <si>
    <t>0.973 (0.972, 0.975)</t>
  </si>
  <si>
    <t>0.858 (0.852, 0.864)</t>
  </si>
  <si>
    <t>0.805 (0.799, 0.812)</t>
  </si>
  <si>
    <t>0.91 (0.9, 0.92)</t>
  </si>
  <si>
    <t>0.895 (0.885, 0.905)</t>
  </si>
  <si>
    <t>0.934 (0.932, 0.937)</t>
  </si>
  <si>
    <t>0.995 (0.998, 0.999)</t>
  </si>
  <si>
    <t>0.996 (0.998, 1.0)</t>
  </si>
  <si>
    <t>0.043 (0.015, 0.066)</t>
  </si>
  <si>
    <t>0.067 (0.018, 0.105)</t>
  </si>
  <si>
    <t>0.982 (0.976, 0.988)</t>
  </si>
  <si>
    <t>0.977 (0.971, 0.985)</t>
  </si>
  <si>
    <t>0.754 (0.729, 0.779)</t>
  </si>
  <si>
    <t>0.682 (0.652, 0.71)</t>
  </si>
  <si>
    <t>0.938 (0.911, 0.962)</t>
  </si>
  <si>
    <t>0.939 (0.909, 0.964)</t>
  </si>
  <si>
    <t>0.981 (0.974, 0.991)</t>
  </si>
  <si>
    <t>0.984 (0.978, 0.994)</t>
  </si>
  <si>
    <t>0.393 (0.333, 0.456)</t>
  </si>
  <si>
    <t>0.525 (0.462, 0.584)</t>
  </si>
  <si>
    <t>0.918 (0.857, 0.974)</t>
  </si>
  <si>
    <t>0.943 (0.889, 0.987)</t>
  </si>
  <si>
    <t>0.954 (0.953, 0.957)</t>
  </si>
  <si>
    <t>0.905 (0.898, 0.912)</t>
  </si>
  <si>
    <t>0.901 (0.894, 0.908)</t>
  </si>
  <si>
    <t>0.969 (0.96, 0.978)</t>
  </si>
  <si>
    <t>0.95 (0.941, 0.96)</t>
  </si>
  <si>
    <t>0.247 (0.215, 0.28)</t>
  </si>
  <si>
    <t>0.255 (0.225, 0.286)</t>
  </si>
  <si>
    <t>0.761 (0.703, 0.818)</t>
  </si>
  <si>
    <t>0.799 (0.743, 0.85)</t>
  </si>
  <si>
    <t>0.973 (0.971, 0.974)</t>
  </si>
  <si>
    <t>0.821 (0.773, 0.872)</t>
  </si>
  <si>
    <t>0.81 (0.76, 0.86)</t>
  </si>
  <si>
    <t>0.187 (0.101, 0.255)</t>
  </si>
  <si>
    <t>0.184 (0.1, 0.262)</t>
  </si>
  <si>
    <t>0.434 (0.265, 0.618)</t>
  </si>
  <si>
    <t>0.543 (0.37, 0.719)</t>
  </si>
  <si>
    <t>0.966 (0.965, 0.968)</t>
  </si>
  <si>
    <t>0.945 (0.943, 0.947)</t>
  </si>
  <si>
    <t>0.919 (0.875, 0.977)</t>
  </si>
  <si>
    <t>0.931 (0.896, 0.977)</t>
  </si>
  <si>
    <t>0.423 (0.296, 0.548)</t>
  </si>
  <si>
    <t>0.282 (0.196, 0.381)</t>
  </si>
  <si>
    <t>0.857 (0.703, 1.0)</t>
  </si>
  <si>
    <t>0.857 (0.7, 1.0)</t>
  </si>
  <si>
    <t>0.977 (0.976, 0.979)</t>
  </si>
  <si>
    <t>0.98 (0.978, 0.981)</t>
  </si>
  <si>
    <t>0.955 (0.951, 0.959)</t>
  </si>
  <si>
    <t>0.439 (0.417, 0.461)</t>
  </si>
  <si>
    <t>0.41 (0.388, 0.432)</t>
  </si>
  <si>
    <t>0.786 (0.756, 0.817)</t>
  </si>
  <si>
    <t>0.771 (0.739, 0.801)</t>
  </si>
  <si>
    <t>0.959 (0.927, 0.997)</t>
  </si>
  <si>
    <t>0.946 (0.907, 0.997)</t>
  </si>
  <si>
    <t>0.435 (0.271, 0.622)</t>
  </si>
  <si>
    <t>0.287 (0.143, 0.434)</t>
  </si>
  <si>
    <t>0.764 (0.533, 1.0)</t>
  </si>
  <si>
    <t>0.99 (0.988, 0.992)</t>
  </si>
  <si>
    <t>0.888 (0.861, 0.92)</t>
  </si>
  <si>
    <t>0.053 (0.043, 0.063)</t>
  </si>
  <si>
    <t>0.009 (0.006, 0.011)</t>
  </si>
  <si>
    <t>0.788 (0.636, 0.909)</t>
  </si>
  <si>
    <t>0.116 (0.025, 0.231)</t>
  </si>
  <si>
    <t>0.993 (0.992, 0.994)</t>
  </si>
  <si>
    <t>0.969 (0.967, 0.97)</t>
  </si>
  <si>
    <t>0.753 (0.745, 0.761)</t>
  </si>
  <si>
    <t>0.531 (0.52, 0.541)</t>
  </si>
  <si>
    <t>0.84 (0.828, 0.852)</t>
  </si>
  <si>
    <t>0.788 (0.774, 0.802)</t>
  </si>
  <si>
    <t>0.984 (0.977, 0.994)</t>
  </si>
  <si>
    <t>0.584 (0.439, 0.728)</t>
  </si>
  <si>
    <t>0.164 (0.069, 0.251)</t>
  </si>
  <si>
    <t>0.763 (0.562, 0.941)</t>
  </si>
  <si>
    <t>0.675 (0.437, 0.882)</t>
  </si>
  <si>
    <t>0.937 (0.932, 0.942)</t>
  </si>
  <si>
    <t>0.534 (0.513, 0.555)</t>
  </si>
  <si>
    <t>0.462 (0.44, 0.485)</t>
  </si>
  <si>
    <t>0.713 (0.68, 0.747)</t>
  </si>
  <si>
    <t>0.621 (0.587, 0.655)</t>
  </si>
  <si>
    <t>0.923 (0.903, 0.945)</t>
  </si>
  <si>
    <t>0.932 (0.914, 0.952)</t>
  </si>
  <si>
    <t>0.429 (0.361, 0.489)</t>
  </si>
  <si>
    <t>0.222 (0.168, 0.276)</t>
  </si>
  <si>
    <t>0.667 (0.567, 0.773)</t>
  </si>
  <si>
    <t>0.754 (0.657, 0.845)</t>
  </si>
  <si>
    <t>0.929 (0.926, 0.931)</t>
  </si>
  <si>
    <t>0.847 (0.841, 0.854)</t>
  </si>
  <si>
    <t>0.598 (0.587, 0.61)</t>
  </si>
  <si>
    <t>0.832 (0.816, 0.847)</t>
  </si>
  <si>
    <t>0.632 (0.612, 0.652)</t>
  </si>
  <si>
    <t>0.961 (0.958, 0.962)</t>
  </si>
  <si>
    <t>0.98 (0.973, 0.99)</t>
  </si>
  <si>
    <t>0.985 (0.98, 0.991)</t>
  </si>
  <si>
    <t>0.231 (0.169, 0.292)</t>
  </si>
  <si>
    <t>0.27 (0.207, 0.331)</t>
  </si>
  <si>
    <t>0.861 (0.772, 0.941)</t>
  </si>
  <si>
    <t>0.899 (0.811, 0.97)</t>
  </si>
  <si>
    <t>0.956 (0.943, 0.97)</t>
  </si>
  <si>
    <t>0.935 (0.919, 0.952)</t>
  </si>
  <si>
    <t>0.169 (0.139, 0.199)</t>
  </si>
  <si>
    <t>0.149 (0.112, 0.184)</t>
  </si>
  <si>
    <t>0.86 (0.791, 0.925)</t>
  </si>
  <si>
    <t>0.69 (0.595, 0.785)</t>
  </si>
  <si>
    <t>0.971 (0.969, 0.973)</t>
  </si>
  <si>
    <t>0.52 (0.511, 0.528)</t>
  </si>
  <si>
    <t>0.516 (0.507, 0.525)</t>
  </si>
  <si>
    <t>0.869 (0.858, 0.88)</t>
  </si>
  <si>
    <t>0.861 (0.848, 0.873)</t>
  </si>
  <si>
    <t>0.973 (0.973, 0.974)</t>
  </si>
  <si>
    <t>0.963 (0.958, 0.968)</t>
  </si>
  <si>
    <t>0.717 (0.701, 0.733)</t>
  </si>
  <si>
    <t>0.582 (0.562, 0.6)</t>
  </si>
  <si>
    <t>0.854 (0.827, 0.878)</t>
  </si>
  <si>
    <t>0.81 (0.784, 0.837)</t>
  </si>
  <si>
    <t>0.952 (0.939, 0.97)</t>
  </si>
  <si>
    <t>0.925 (0.905, 0.948)</t>
  </si>
  <si>
    <t>0.118 (0.072, 0.16)</t>
  </si>
  <si>
    <t>0.058 (0.03, 0.081)</t>
  </si>
  <si>
    <t>0.786 (0.667, 0.898)</t>
  </si>
  <si>
    <t>0.648 (0.5, 0.786)</t>
  </si>
  <si>
    <t>0.989 (0.986, 0.992)</t>
  </si>
  <si>
    <t>0.555 (0.521, 0.589)</t>
  </si>
  <si>
    <t>0.545 (0.512, 0.58)</t>
  </si>
  <si>
    <t>0.973 (0.955, 0.99)</t>
  </si>
  <si>
    <t>0.988 (0.975, 1.0)</t>
  </si>
  <si>
    <t>0.917 (0.915, 0.92)</t>
  </si>
  <si>
    <t>0.969 (0.967, 0.971)</t>
  </si>
  <si>
    <t>0.751 (0.74, 0.761)</t>
  </si>
  <si>
    <t>0.698 (0.686, 0.709)</t>
  </si>
  <si>
    <t>0.874 (0.86, 0.888)</t>
  </si>
  <si>
    <t>0.881 (0.866, 0.896)</t>
  </si>
  <si>
    <t>0.977 (0.974, 0.98)</t>
  </si>
  <si>
    <t>0.96 (0.956, 0.964)</t>
  </si>
  <si>
    <t>0.66 (0.642, 0.678)</t>
  </si>
  <si>
    <t>0.556 (0.536, 0.576)</t>
  </si>
  <si>
    <t>0.898 (0.878, 0.917)</t>
  </si>
  <si>
    <t>0.85 (0.825, 0.875)</t>
  </si>
  <si>
    <t>0.957 (0.955, 0.959)</t>
  </si>
  <si>
    <t>0.937 (0.935, 0.94)</t>
  </si>
  <si>
    <t>0.818 (0.78, 0.855)</t>
  </si>
  <si>
    <t>0.798 (0.762, 0.837)</t>
  </si>
  <si>
    <t>0.078 (0.04, 0.107)</t>
  </si>
  <si>
    <t>0.055 (0.027, 0.08)</t>
  </si>
  <si>
    <t>0.477 (0.325, 0.623)</t>
  </si>
  <si>
    <t>0.313 (0.186, 0.442)</t>
  </si>
  <si>
    <t>0.949 (0.943, 0.957)</t>
  </si>
  <si>
    <t>0.95 (0.943, 0.957)</t>
  </si>
  <si>
    <t>0.46 (0.432, 0.487)</t>
  </si>
  <si>
    <t>0.529 (0.502, 0.556)</t>
  </si>
  <si>
    <t>0.77 (0.733, 0.808)</t>
  </si>
  <si>
    <t>0.81 (0.771, 0.847)</t>
  </si>
  <si>
    <t>0.972 (0.971, 0.974)</t>
  </si>
  <si>
    <t>0.966 (0.964, 0.967)</t>
  </si>
  <si>
    <t>0.926 (0.916, 0.936)</t>
  </si>
  <si>
    <t>0.923 (0.914, 0.933)</t>
  </si>
  <si>
    <t>0.119 (0.109, 0.13)</t>
  </si>
  <si>
    <t>0.093 (0.084, 0.102)</t>
  </si>
  <si>
    <t>0.731 (0.672, 0.783)</t>
  </si>
  <si>
    <t>0.696 (0.636, 0.752)</t>
  </si>
  <si>
    <t>0.946 (0.944, 0.949)</t>
  </si>
  <si>
    <t>0.797 (0.764, 0.831)</t>
  </si>
  <si>
    <t>0.782 (0.75, 0.818)</t>
  </si>
  <si>
    <t>0.131 (0.081, 0.176)</t>
  </si>
  <si>
    <t>0.101 (0.056, 0.142)</t>
  </si>
  <si>
    <t>0.312 (0.209, 0.429)</t>
  </si>
  <si>
    <t>0.272 (0.174, 0.377)</t>
  </si>
  <si>
    <t>0.968 (0.957, 0.982)</t>
  </si>
  <si>
    <t>0.953 (0.935, 0.975)</t>
  </si>
  <si>
    <t>0.138 (0.096, 0.182)</t>
  </si>
  <si>
    <t>0.087 (0.06, 0.117)</t>
  </si>
  <si>
    <t>0.83 (0.7, 0.939)</t>
  </si>
  <si>
    <t>0.887 (0.774, 0.976)</t>
  </si>
  <si>
    <t>0.967 (0.965, 0.968)</t>
  </si>
  <si>
    <t>0.821 (0.796, 0.848)</t>
  </si>
  <si>
    <t>0.85 (0.828, 0.877)</t>
  </si>
  <si>
    <t>0.103 (0.066, 0.137)</t>
  </si>
  <si>
    <t>0.086 (0.058, 0.117)</t>
  </si>
  <si>
    <t>0.388 (0.289, 0.482)</t>
  </si>
  <si>
    <t>0.408 (0.311, 0.506)</t>
  </si>
  <si>
    <t>0.908 (0.0, 0.999)</t>
  </si>
  <si>
    <t>0.89 (0.0, 0.99)</t>
  </si>
  <si>
    <t>0.03 (-0.0, 0.043)</t>
  </si>
  <si>
    <t>0.002 (-0.0, 0.003)</t>
  </si>
  <si>
    <t>0.906 (0.879, 0.936)</t>
  </si>
  <si>
    <t>0.88 (0.853, 0.911)</t>
  </si>
  <si>
    <t>0.146 (0.099, 0.193)</t>
  </si>
  <si>
    <t>0.035 (0.024, 0.047)</t>
  </si>
  <si>
    <t>0.701 (0.571, 0.808)</t>
  </si>
  <si>
    <t>0.54 (0.418, 0.667)</t>
  </si>
  <si>
    <t>0.988 (0.982, 0.995)</t>
  </si>
  <si>
    <t>0.98 (0.972, 0.992)</t>
  </si>
  <si>
    <t>0.373 (0.289, 0.47)</t>
  </si>
  <si>
    <t>0.101 (0.068, 0.134)</t>
  </si>
  <si>
    <t>0.922 (0.821, 1.0)</t>
  </si>
  <si>
    <t>0.884 (0.774, 0.974)</t>
  </si>
  <si>
    <t>0.979 (0.977, 0.98)</t>
  </si>
  <si>
    <t>0.904 (0.903, 0.905)</t>
  </si>
  <si>
    <t>0.942 (0.94, 0.945)</t>
  </si>
  <si>
    <t>0.932 (0.929, 0.935)</t>
  </si>
  <si>
    <t>0.938 (0.938, 0.939)</t>
  </si>
  <si>
    <t>0.944 (0.939, 0.949)</t>
  </si>
  <si>
    <t>0.321 (0.297, 0.346)</t>
  </si>
  <si>
    <t>0.273 (0.253, 0.294)</t>
  </si>
  <si>
    <t>0.732 (0.692, 0.77)</t>
  </si>
  <si>
    <t>0.658 (0.618, 0.698)</t>
  </si>
  <si>
    <t>0.955 (0.952, 0.957)</t>
  </si>
  <si>
    <t>0.951 (0.947, 0.958)</t>
  </si>
  <si>
    <t>0.906 (0.893, 0.922)</t>
  </si>
  <si>
    <t>0.032 (0.029, 0.036)</t>
  </si>
  <si>
    <t>0.025 (0.022, 0.029)</t>
  </si>
  <si>
    <t>0.67 (0.581, 0.754)</t>
  </si>
  <si>
    <t>0.594 (0.505, 0.683)</t>
  </si>
  <si>
    <t>0.956 (0.953, 0.958)</t>
  </si>
  <si>
    <t>0.994 (0.993, 0.998)</t>
  </si>
  <si>
    <t>0.982 (0.966, 0.995)</t>
  </si>
  <si>
    <t>0.015 (0.006, 0.022)</t>
  </si>
  <si>
    <t>0.014 (0.002, 0.025)</t>
  </si>
  <si>
    <t>0.803 (0.25, 1.0)</t>
  </si>
  <si>
    <t>0.97 (0.968, 0.972)</t>
  </si>
  <si>
    <t>0.959 (0.95, 0.97)</t>
  </si>
  <si>
    <t>0.913 (0.892, 0.942)</t>
  </si>
  <si>
    <t>0.016 (0.011, 0.022)</t>
  </si>
  <si>
    <t>0.01 (0.006, 0.013)</t>
  </si>
  <si>
    <t>0.732 (0.545, 0.909)</t>
  </si>
  <si>
    <t>0.678 (0.476, 0.871)</t>
  </si>
  <si>
    <t>0.912 (0.909, 0.915)</t>
  </si>
  <si>
    <t>0.97 (0.968, 0.973)</t>
  </si>
  <si>
    <t>0.207 (0.196, 0.218)</t>
  </si>
  <si>
    <t>0.195 (0.185, 0.206)</t>
  </si>
  <si>
    <t>0.918 (0.891, 0.941)</t>
  </si>
  <si>
    <t>0.932 (0.909, 0.953)</t>
  </si>
  <si>
    <t>0.897 (0.894, 0.901)</t>
  </si>
  <si>
    <t>0.878 (0.874, 0.882)</t>
  </si>
  <si>
    <t>0.462 (0.45, 0.473)</t>
  </si>
  <si>
    <t>0.436 (0.423, 0.448)</t>
  </si>
  <si>
    <t>0.739 (0.722, 0.756)</t>
  </si>
  <si>
    <t>0.733 (0.715, 0.75)</t>
  </si>
  <si>
    <t>0.897 (0.893, 0.9)</t>
  </si>
  <si>
    <t>0.861 (0.857, 0.864)</t>
  </si>
  <si>
    <t>0.381 (0.356, 0.406)</t>
  </si>
  <si>
    <t>0.37 (0.345, 0.395)</t>
  </si>
  <si>
    <t>0.97 (0.952, 0.985)</t>
  </si>
  <si>
    <t>0.968 (0.949, 0.986)</t>
  </si>
  <si>
    <t>0.94 (0.938, 0.943)</t>
  </si>
  <si>
    <t>0.774 (0.748, 0.799)</t>
  </si>
  <si>
    <t>0.767 (0.74, 0.793)</t>
  </si>
  <si>
    <t>0.948 (0.922, 0.971)</t>
  </si>
  <si>
    <t>0.961 (0.938, 0.981)</t>
  </si>
  <si>
    <t>0.939 (0.925, 0.955)</t>
  </si>
  <si>
    <t>0.946 (0.935, 0.96)</t>
  </si>
  <si>
    <t>0.017 (0.013, 0.02)</t>
  </si>
  <si>
    <t>0.015 (0.012, 0.019)</t>
  </si>
  <si>
    <t>0.498 (0.342, 0.652)</t>
  </si>
  <si>
    <t>0.52 (0.353, 0.675)</t>
  </si>
  <si>
    <t>0.917 (0.912, 0.922)</t>
  </si>
  <si>
    <t>0.446 (0.425, 0.466)</t>
  </si>
  <si>
    <t>0.28 (0.263, 0.298)</t>
  </si>
  <si>
    <t>0.763 (0.733, 0.792)</t>
  </si>
  <si>
    <t>0.632 (0.595, 0.662)</t>
  </si>
  <si>
    <t>0.88 (0.874, 0.885)</t>
  </si>
  <si>
    <t>0.871 (0.866, 0.877)</t>
  </si>
  <si>
    <t>0.155 (0.148, 0.162)</t>
  </si>
  <si>
    <t>0.135 (0.129, 0.141)</t>
  </si>
  <si>
    <t>0.736 (0.711, 0.762)</t>
  </si>
  <si>
    <t>0.711 (0.683, 0.738)</t>
  </si>
  <si>
    <t>0.869 (0.866, 0.872)</t>
  </si>
  <si>
    <t>0.943 (0.937, 0.949)</t>
  </si>
  <si>
    <t>0.383 (0.355, 0.411)</t>
  </si>
  <si>
    <t>0.226 (0.201, 0.249)</t>
  </si>
  <si>
    <t>0.831 (0.789, 0.87)</t>
  </si>
  <si>
    <t>0.631 (0.58, 0.678)</t>
  </si>
  <si>
    <t>0.9 (0.897, 0.903)</t>
  </si>
  <si>
    <t>0.89 (0.887, 0.893)</t>
  </si>
  <si>
    <t>0.272 (0.265, 0.28)</t>
  </si>
  <si>
    <t>0.262 (0.254, 0.27)</t>
  </si>
  <si>
    <t>0.746 (0.728, 0.763)</t>
  </si>
  <si>
    <t>0.726 (0.706, 0.746)</t>
  </si>
  <si>
    <t>0.88 (0.877, 0.883)</t>
  </si>
  <si>
    <t>0.871 (0.868, 0.875)</t>
  </si>
  <si>
    <t>0.92 (0.914, 0.925)</t>
  </si>
  <si>
    <t>0.924 (0.918, 0.93)</t>
  </si>
  <si>
    <t>0.598 (0.565, 0.63)</t>
  </si>
  <si>
    <t>0.662 (0.63, 0.692)</t>
  </si>
  <si>
    <t>0.901 (0.895, 0.907)</t>
  </si>
  <si>
    <t>0.15 (0.142, 0.158)</t>
  </si>
  <si>
    <t>0.146 (0.138, 0.155)</t>
  </si>
  <si>
    <t>0.74 (0.709, 0.772)</t>
  </si>
  <si>
    <t>0.717 (0.684, 0.75)</t>
  </si>
  <si>
    <t>0.919 (0.916, 0.921)</t>
  </si>
  <si>
    <t>0.908 (0.906, 0.911)</t>
  </si>
  <si>
    <t>0.859 (0.855, 0.864)</t>
  </si>
  <si>
    <t>0.83 (0.825, 0.836)</t>
  </si>
  <si>
    <t>0.415 (0.402, 0.428)</t>
  </si>
  <si>
    <t>0.398 (0.386, 0.41)</t>
  </si>
  <si>
    <t>0.585 (0.563, 0.605)</t>
  </si>
  <si>
    <t>0.549 (0.527, 0.572)</t>
  </si>
  <si>
    <t>0.916 (0.913, 0.918)</t>
  </si>
  <si>
    <t>0.918 (0.915, 0.921)</t>
  </si>
  <si>
    <t>0.909 (0.905, 0.912)</t>
  </si>
  <si>
    <t>0.635 (0.62, 0.65)</t>
  </si>
  <si>
    <t>0.35 (0.336, 0.364)</t>
  </si>
  <si>
    <t>0.93 (0.916, 0.943)</t>
  </si>
  <si>
    <t>0.863 (0.86, 0.867)</t>
  </si>
  <si>
    <t>0.689 (0.685, 0.694)</t>
  </si>
  <si>
    <t>0.978 (0.971, 0.985)</t>
  </si>
  <si>
    <t>0.968 (0.96, 0.975)</t>
  </si>
  <si>
    <t>0.549 (0.506, 0.592)</t>
  </si>
  <si>
    <t>0.45 (0.408, 0.49)</t>
  </si>
  <si>
    <t>0.932 (0.897, 0.963)</t>
  </si>
  <si>
    <t>0.825 (0.77, 0.876)</t>
  </si>
  <si>
    <t>0.951 (0.944, 0.958)</t>
  </si>
  <si>
    <t>0.93 (0.922, 0.939)</t>
  </si>
  <si>
    <t>0.299 (0.273, 0.326)</t>
  </si>
  <si>
    <t>0.264 (0.237, 0.291)</t>
  </si>
  <si>
    <t>0.836 (0.795, 0.876)</t>
  </si>
  <si>
    <t>0.802 (0.758, 0.845)</t>
  </si>
  <si>
    <t>0.851 (0.668, 1.0)</t>
  </si>
  <si>
    <t>0.695 (0.452, 0.903)</t>
  </si>
  <si>
    <t>0.32 (0.0, 0.75)</t>
  </si>
  <si>
    <t>0.947 (0.946, 0.947)</t>
  </si>
  <si>
    <t>0.964 (0.963, 0.964)</t>
  </si>
  <si>
    <r>
      <rPr>
        <b/>
        <sz val="8"/>
        <color theme="1"/>
        <rFont val="Arial"/>
      </rPr>
      <t xml:space="preserve">Supplementary Table 16: </t>
    </r>
    <r>
      <rPr>
        <sz val="8"/>
        <color theme="1"/>
        <rFont val="Arial"/>
      </rPr>
      <t xml:space="preserve">Performance of the models on the EPD dataset (N = 373865). When the CI are non-overlapping, the difference is reported in ΔSSL-SL. Prevalence for label groups counts any positive in a member of its class as a positive.  </t>
    </r>
  </si>
  <si>
    <t>0.945 (0.944, 0.945)</t>
  </si>
  <si>
    <t>0.992 (0.988, 0.996)</t>
  </si>
  <si>
    <t>0.353 (0.249, 0.448)</t>
  </si>
  <si>
    <t>0.27 (0.167, 0.365)</t>
  </si>
  <si>
    <t>0.672 (0.481, 0.833)</t>
  </si>
  <si>
    <t>0.62 (0.417, 0.809)</t>
  </si>
  <si>
    <t>0.93 (0.928, 0.932)</t>
  </si>
  <si>
    <t>0.923 (0.921, 0.925)</t>
  </si>
  <si>
    <t>0.979 (0.97, 0.989)</t>
  </si>
  <si>
    <t>0.963 (0.949, 0.981)</t>
  </si>
  <si>
    <t>0.583 (0.508, 0.658)</t>
  </si>
  <si>
    <t>0.58 (0.51, 0.65)</t>
  </si>
  <si>
    <t>0.827 (0.733, 0.918)</t>
  </si>
  <si>
    <t>0.854 (0.757, 0.939)</t>
  </si>
  <si>
    <t>0.948 (0.942, 0.954)</t>
  </si>
  <si>
    <t>0.945 (0.939, 0.951)</t>
  </si>
  <si>
    <t>0.452 (0.429, 0.477)</t>
  </si>
  <si>
    <t>0.445 (0.419, 0.471)</t>
  </si>
  <si>
    <t>0.655 (0.615, 0.695)</t>
  </si>
  <si>
    <t>0.645 (0.605, 0.683)</t>
  </si>
  <si>
    <t>0.991 (0.991, 0.991)</t>
  </si>
  <si>
    <t>0.854 (0.85, 0.858)</t>
  </si>
  <si>
    <t>0.114 (0.107, 0.121)</t>
  </si>
  <si>
    <t>0.38 (0.359, 0.404)</t>
  </si>
  <si>
    <t>0.649 (0.627, 0.671)</t>
  </si>
  <si>
    <t>0.841 (0.833, 0.848)</t>
  </si>
  <si>
    <t>0.834 (0.828, 0.841)</t>
  </si>
  <si>
    <t>0.904 (0.897, 0.913)</t>
  </si>
  <si>
    <t>0.905 (0.897, 0.913)</t>
  </si>
  <si>
    <t>0.876 (0.874, 0.878)</t>
  </si>
  <si>
    <t>0.878 (0.875, 0.88)</t>
  </si>
  <si>
    <t>0.528 (0.517, 0.539)</t>
  </si>
  <si>
    <t>0.538 (0.527, 0.549)</t>
  </si>
  <si>
    <t>0.968 (0.965, 0.973)</t>
  </si>
  <si>
    <t>0.118 (0.102, 0.135)</t>
  </si>
  <si>
    <t>0.102 (0.089, 0.116)</t>
  </si>
  <si>
    <t>0.51 (0.459, 0.564)</t>
  </si>
  <si>
    <t>0.638 (0.585, 0.687)</t>
  </si>
  <si>
    <t>0.872 (0.865, 0.878)</t>
  </si>
  <si>
    <t>0.861 (0.854, 0.868)</t>
  </si>
  <si>
    <t>0.083 (0.073, 0.091)</t>
  </si>
  <si>
    <t>0.067 (0.059, 0.075)</t>
  </si>
  <si>
    <t>0.425 (0.397, 0.452)</t>
  </si>
  <si>
    <t>0.495 (0.463, 0.525)</t>
  </si>
  <si>
    <t>0.87 (0.864, 0.877)</t>
  </si>
  <si>
    <t>0.876 (0.87, 0.882)</t>
  </si>
  <si>
    <t>0.081 (0.074, 0.088)</t>
  </si>
  <si>
    <t>0.084 (0.075, 0.092)</t>
  </si>
  <si>
    <t>0.547 (0.517, 0.578)</t>
  </si>
  <si>
    <t>0.63 (0.602, 0.66)</t>
  </si>
  <si>
    <t>0.572 (0.569, 0.575)</t>
  </si>
  <si>
    <t>0.555 (0.552, 0.557)</t>
  </si>
  <si>
    <t>0.939 (0.938, 0.939)</t>
  </si>
  <si>
    <t>0.934 (0.933, 0.934)</t>
  </si>
  <si>
    <t>0.194 (0.188, 0.2)</t>
  </si>
  <si>
    <t>0.201 (0.195, 0.207)</t>
  </si>
  <si>
    <t>0.8 (0.797, 0.803)</t>
  </si>
  <si>
    <t>0.804 (0.801, 0.807)</t>
  </si>
  <si>
    <t>0.223 (0.219, 0.227)</t>
  </si>
  <si>
    <t>0.201 (0.198, 0.204)</t>
  </si>
  <si>
    <t>0.641 (0.632, 0.65)</t>
  </si>
  <si>
    <t>0.634 (0.624, 0.643)</t>
  </si>
  <si>
    <t>0.83 (0.821, 0.837)</t>
  </si>
  <si>
    <t>0.81 (0.801, 0.819)</t>
  </si>
  <si>
    <t>0.946 (0.937, 0.954)</t>
  </si>
  <si>
    <t>0.941 (0.932, 0.949)</t>
  </si>
  <si>
    <t>0.951 (0.95, 0.951)</t>
  </si>
  <si>
    <t>0.899 (0.893, 0.906)</t>
  </si>
  <si>
    <t>0.871 (0.863, 0.879)</t>
  </si>
  <si>
    <t>0.941 (0.933, 0.95)</t>
  </si>
  <si>
    <t>0.949 (0.94, 0.957)</t>
  </si>
  <si>
    <t>0.844 (0.841, 0.847)</t>
  </si>
  <si>
    <t>0.865 (0.863, 0.868)</t>
  </si>
  <si>
    <t>0.544 (0.538, 0.55)</t>
  </si>
  <si>
    <t>0.528 (0.522, 0.535)</t>
  </si>
  <si>
    <t>0.585 (0.575, 0.594)</t>
  </si>
  <si>
    <t>0.611 (0.601, 0.619)</t>
  </si>
  <si>
    <t>0.967 (0.967, 0.968)</t>
  </si>
  <si>
    <t>0.721 (0.716, 0.726)</t>
  </si>
  <si>
    <t>0.712 (0.706, 0.717)</t>
  </si>
  <si>
    <t>0.898 (0.892, 0.904)</t>
  </si>
  <si>
    <t>0.911 (0.906, 0.917)</t>
  </si>
  <si>
    <t>0.946 (0.945, 0.947)</t>
  </si>
  <si>
    <t>0.969 (0.968, 0.969)</t>
  </si>
  <si>
    <t>0.551 (0.548, 0.553)</t>
  </si>
  <si>
    <t>0.529 (0.526, 0.532)</t>
  </si>
  <si>
    <t>0.789 (0.785, 0.793)</t>
  </si>
  <si>
    <t>0.9 (0.898, 0.902)</t>
  </si>
  <si>
    <t>0.308 (0.301, 0.316)</t>
  </si>
  <si>
    <t>0.713 (0.707, 0.72)</t>
  </si>
  <si>
    <t>0.496 (0.483, 0.51)</t>
  </si>
  <si>
    <t>0.906 (0.898, 0.914)</t>
  </si>
  <si>
    <t>0.96 (0.959, 0.96)</t>
  </si>
  <si>
    <t>0.978 (0.97, 0.989)</t>
  </si>
  <si>
    <t>0.956 (0.938, 0.979)</t>
  </si>
  <si>
    <t>0.579 (0.51, 0.647)</t>
  </si>
  <si>
    <t>0.832 (0.732, 0.917)</t>
  </si>
  <si>
    <t>0.954 (0.946, 0.962)</t>
  </si>
  <si>
    <t>0.946 (0.937, 0.955)</t>
  </si>
  <si>
    <t>0.171 (0.141, 0.2)</t>
  </si>
  <si>
    <t>0.183 (0.152, 0.214)</t>
  </si>
  <si>
    <t>0.567 (0.498, 0.636)</t>
  </si>
  <si>
    <t>0.506 (0.432, 0.574)</t>
  </si>
  <si>
    <t>0.921 (0.917, 0.926)</t>
  </si>
  <si>
    <t>0.905 (0.899, 0.91)</t>
  </si>
  <si>
    <t>0.661 (0.65, 0.672)</t>
  </si>
  <si>
    <t>0.642 (0.63, 0.654)</t>
  </si>
  <si>
    <t>0.747 (0.727, 0.765)</t>
  </si>
  <si>
    <t>0.733 (0.713, 0.751)</t>
  </si>
  <si>
    <t>0.81 (0.805, 0.814)</t>
  </si>
  <si>
    <t>0.8 (0.795, 0.804)</t>
  </si>
  <si>
    <t>0.926 (0.919, 0.932)</t>
  </si>
  <si>
    <t>0.949 (0.949, 0.95)</t>
  </si>
  <si>
    <t>0.705 (0.699, 0.711)</t>
  </si>
  <si>
    <t>0.507 (0.5, 0.514)</t>
  </si>
  <si>
    <t>0.904 (0.898, 0.911)</t>
  </si>
  <si>
    <t>0.914 (0.913, 0.915)</t>
  </si>
  <si>
    <t>0.339 (0.317, 0.361)</t>
  </si>
  <si>
    <t>0.354 (0.328, 0.379)</t>
  </si>
  <si>
    <t>0.917 (0.891, 0.942)</t>
  </si>
  <si>
    <t>0.842 (0.805, 0.878)</t>
  </si>
  <si>
    <t>0.978 (0.974, 0.982)</t>
  </si>
  <si>
    <t>0.978 (0.975, 0.982)</t>
  </si>
  <si>
    <t>0.29 (0.276, 0.305)</t>
  </si>
  <si>
    <t>0.233 (0.22, 0.244)</t>
  </si>
  <si>
    <t>0.922 (0.902, 0.941)</t>
  </si>
  <si>
    <t>0.935 (0.917, 0.952)</t>
  </si>
  <si>
    <t>0.903 (0.893, 0.914)</t>
  </si>
  <si>
    <t>0.988 (0.985, 0.99)</t>
  </si>
  <si>
    <t>0.408 (0.382, 0.437)</t>
  </si>
  <si>
    <t>0.398 (0.373, 0.424)</t>
  </si>
  <si>
    <t>0.776 (0.739, 0.813)</t>
  </si>
  <si>
    <t>0.92 (0.897, 0.943)</t>
  </si>
  <si>
    <t>0.739 (0.733, 0.745)</t>
  </si>
  <si>
    <t>0.736 (0.73, 0.741)</t>
  </si>
  <si>
    <t>0.855 (0.848, 0.863)</t>
  </si>
  <si>
    <t>0.864 (0.857, 0.872)</t>
  </si>
  <si>
    <t>0.872 (0.868, 0.877)</t>
  </si>
  <si>
    <t>0.874 (0.87, 0.878)</t>
  </si>
  <si>
    <t>0.209 (0.199, 0.221)</t>
  </si>
  <si>
    <t>0.195 (0.185, 0.205)</t>
  </si>
  <si>
    <t>0.454 (0.434, 0.476)</t>
  </si>
  <si>
    <t>0.455 (0.434, 0.477)</t>
  </si>
  <si>
    <t>0.926 (0.908, 0.945)</t>
  </si>
  <si>
    <t>0.924 (0.906, 0.944)</t>
  </si>
  <si>
    <t>0.351 (0.294, 0.408)</t>
  </si>
  <si>
    <t>0.377 (0.32, 0.433)</t>
  </si>
  <si>
    <t>0.712 (0.619, 0.796)</t>
  </si>
  <si>
    <t>0.798 (0.714, 0.875)</t>
  </si>
  <si>
    <t>0.749 (0.741, 0.757)</t>
  </si>
  <si>
    <t>0.767 (0.759, 0.774)</t>
  </si>
  <si>
    <t>0.042 (0.034, 0.049)</t>
  </si>
  <si>
    <t>0.033 (0.029, 0.038)</t>
  </si>
  <si>
    <t>0.155 (0.133, 0.178)</t>
  </si>
  <si>
    <t>0.192 (0.169, 0.215)</t>
  </si>
  <si>
    <t>0.879 (0.877, 0.881)</t>
  </si>
  <si>
    <t>0.855 (0.852, 0.857)</t>
  </si>
  <si>
    <t>0.262 (0.257, 0.268)</t>
  </si>
  <si>
    <t>0.273 (0.266, 0.278)</t>
  </si>
  <si>
    <t>0.711 (0.701, 0.721)</t>
  </si>
  <si>
    <t>0.697 (0.687, 0.707)</t>
  </si>
  <si>
    <t>0.953 (0.918, 0.996)</t>
  </si>
  <si>
    <t>0.941 (0.904, 0.994)</t>
  </si>
  <si>
    <t>0.09 (0.046, 0.137)</t>
  </si>
  <si>
    <t>0.085 (0.035, 0.138)</t>
  </si>
  <si>
    <t>0.852 (0.636, 1.0)</t>
  </si>
  <si>
    <t>0.758 (0.5, 0.945)</t>
  </si>
  <si>
    <t>0.98 (0.998, 0.999)</t>
  </si>
  <si>
    <t>0.966 (0.0, 1.0)</t>
  </si>
  <si>
    <t>0.005 (-0.0, 0.008)</t>
  </si>
  <si>
    <t>0.934 (0.926, 0.942)</t>
  </si>
  <si>
    <t>0.906 (0.896, 0.916)</t>
  </si>
  <si>
    <t>0.42 (0.396, 0.445)</t>
  </si>
  <si>
    <t>0.486 (0.461, 0.511)</t>
  </si>
  <si>
    <t>0.788 (0.751, 0.821)</t>
  </si>
  <si>
    <t>0.735 (0.7, 0.772)</t>
  </si>
  <si>
    <t>0.926 (0.924, 0.927)</t>
  </si>
  <si>
    <t>0.294 (0.29, 0.297)</t>
  </si>
  <si>
    <t>0.292 (0.288, 0.296)</t>
  </si>
  <si>
    <t>0.604 (0.597, 0.612)</t>
  </si>
  <si>
    <t>0.765 (0.758, 0.771)</t>
  </si>
  <si>
    <t>0.925 (0.925, 0.925)</t>
  </si>
  <si>
    <t>0.84 (0.825, 0.855)</t>
  </si>
  <si>
    <t>0.904 (0.894, 0.915)</t>
  </si>
  <si>
    <t>0.111 (0.088, 0.132)</t>
  </si>
  <si>
    <t>0.065 (0.051, 0.08)</t>
  </si>
  <si>
    <t>0.341 (0.29, 0.398)</t>
  </si>
  <si>
    <t>0.532 (0.476, 0.589)</t>
  </si>
  <si>
    <t>0.926 (0.923, 0.928)</t>
  </si>
  <si>
    <t>0.903 (0.901, 0.906)</t>
  </si>
  <si>
    <t>0.261 (0.255, 0.268)</t>
  </si>
  <si>
    <t>0.222 (0.216, 0.229)</t>
  </si>
  <si>
    <t>0.772 (0.761, 0.783)</t>
  </si>
  <si>
    <t>0.739 (0.726, 0.752)</t>
  </si>
  <si>
    <t>0.905 (0.904, 0.906)</t>
  </si>
  <si>
    <t>0.793 (0.78, 0.805)</t>
  </si>
  <si>
    <t>0.854 (0.845, 0.863)</t>
  </si>
  <si>
    <t>0.198 (0.175, 0.221)</t>
  </si>
  <si>
    <t>0.042 (0.034, 0.05)</t>
  </si>
  <si>
    <t>0.385 (0.345, 0.429)</t>
  </si>
  <si>
    <t>0.47 (0.423, 0.514)</t>
  </si>
  <si>
    <t>0.825 (0.822, 0.827)</t>
  </si>
  <si>
    <t>0.856 (0.854, 0.858)</t>
  </si>
  <si>
    <t>0.334 (0.329, 0.339)</t>
  </si>
  <si>
    <t>0.335 (0.33, 0.34)</t>
  </si>
  <si>
    <t>0.486 (0.477, 0.494)</t>
  </si>
  <si>
    <t>0.645 (0.637, 0.653)</t>
  </si>
  <si>
    <t>0.969 (0.963, 0.975)</t>
  </si>
  <si>
    <t>0.952 (0.943, 0.963)</t>
  </si>
  <si>
    <t>0.161 (0.133, 0.194)</t>
  </si>
  <si>
    <t>0.181 (0.151, 0.209)</t>
  </si>
  <si>
    <t>0.784 (0.727, 0.84)</t>
  </si>
  <si>
    <t>0.755 (0.694, 0.815)</t>
  </si>
  <si>
    <t>0.914 (0.908, 0.92)</t>
  </si>
  <si>
    <t>0.923 (0.918, 0.929)</t>
  </si>
  <si>
    <t>0.135 (0.124, 0.145)</t>
  </si>
  <si>
    <t>0.132 (0.123, 0.142)</t>
  </si>
  <si>
    <t>0.7 (0.669, 0.729)</t>
  </si>
  <si>
    <t>0.697 (0.666, 0.729)</t>
  </si>
  <si>
    <t>0.863 (0.862, 0.865)</t>
  </si>
  <si>
    <t>0.193 (0.19, 0.196)</t>
  </si>
  <si>
    <t>0.192 (0.189, 0.195)</t>
  </si>
  <si>
    <t>0.484 (0.477, 0.49)</t>
  </si>
  <si>
    <t>0.539 (0.533, 0.545)</t>
  </si>
  <si>
    <t>0.918 (0.915, 0.922)</t>
  </si>
  <si>
    <t>0.334 (0.325, 0.342)</t>
  </si>
  <si>
    <t>0.192 (0.185, 0.199)</t>
  </si>
  <si>
    <t>0.847 (0.833, 0.862)</t>
  </si>
  <si>
    <t>0.755 (0.737, 0.772)</t>
  </si>
  <si>
    <t>0.808 (0.803, 0.814)</t>
  </si>
  <si>
    <t>0.765 (0.76, 0.771)</t>
  </si>
  <si>
    <t>0.039 (0.036, 0.042)</t>
  </si>
  <si>
    <t>0.03 (0.028, 0.033)</t>
  </si>
  <si>
    <t>0.431 (0.409, 0.454)</t>
  </si>
  <si>
    <t>0.398 (0.375, 0.421)</t>
  </si>
  <si>
    <t>0.898 (0.897, 0.9)</t>
  </si>
  <si>
    <t>0.971 (0.967, 0.975)</t>
  </si>
  <si>
    <t>0.968 (0.963, 0.973)</t>
  </si>
  <si>
    <t>0.266 (0.245, 0.287)</t>
  </si>
  <si>
    <t>0.211 (0.194, 0.227)</t>
  </si>
  <si>
    <t>0.876 (0.848, 0.903)</t>
  </si>
  <si>
    <t>0.895 (0.869, 0.919)</t>
  </si>
  <si>
    <t>0.903 (0.9, 0.905)</t>
  </si>
  <si>
    <t>0.958 (0.956, 0.959)</t>
  </si>
  <si>
    <t>0.561 (0.554, 0.568)</t>
  </si>
  <si>
    <t>0.562 (0.555, 0.569)</t>
  </si>
  <si>
    <t>0.67 (0.66, 0.68)</t>
  </si>
  <si>
    <t>0.873 (0.865, 0.88)</t>
  </si>
  <si>
    <t>0.964 (0.962, 0.965)</t>
  </si>
  <si>
    <t>0.938 (0.936, 0.94)</t>
  </si>
  <si>
    <t>0.437 (0.427, 0.446)</t>
  </si>
  <si>
    <t>0.305 (0.297, 0.313)</t>
  </si>
  <si>
    <t>0.891 (0.882, 0.901)</t>
  </si>
  <si>
    <t>0.807 (0.796, 0.819)</t>
  </si>
  <si>
    <t>0.914 (0.913, 0.916)</t>
  </si>
  <si>
    <t>0.83 (0.823, 0.838)</t>
  </si>
  <si>
    <t>0.862 (0.855, 0.868)</t>
  </si>
  <si>
    <t>0.073 (0.064, 0.084)</t>
  </si>
  <si>
    <t>0.094 (0.083, 0.105)</t>
  </si>
  <si>
    <t>0.381 (0.35, 0.41)</t>
  </si>
  <si>
    <t>0.365 (0.333, 0.397)</t>
  </si>
  <si>
    <t>0.956 (0.955, 0.956)</t>
  </si>
  <si>
    <t>0.955 (0.952, 0.958)</t>
  </si>
  <si>
    <t>0.224 (0.211, 0.237)</t>
  </si>
  <si>
    <t>0.248 (0.234, 0.26)</t>
  </si>
  <si>
    <t>0.707 (0.68, 0.735)</t>
  </si>
  <si>
    <t>0.768 (0.743, 0.794)</t>
  </si>
  <si>
    <t>0.702 (0.699, 0.705)</t>
  </si>
  <si>
    <t>0.706 (0.702, 0.709)</t>
  </si>
  <si>
    <t>0.051 (0.05, 0.052)</t>
  </si>
  <si>
    <t>0.099 (0.093, 0.107)</t>
  </si>
  <si>
    <t>0.207 (0.198, 0.217)</t>
  </si>
  <si>
    <t>0.888 (0.88, 0.896)</t>
  </si>
  <si>
    <t>0.872 (0.864, 0.88)</t>
  </si>
  <si>
    <t>0.094 (0.08, 0.107)</t>
  </si>
  <si>
    <t>0.055 (0.045, 0.065)</t>
  </si>
  <si>
    <t>0.527 (0.486, 0.569)</t>
  </si>
  <si>
    <t>0.544 (0.505, 0.586)</t>
  </si>
  <si>
    <t>0.848 (0.841, 0.856)</t>
  </si>
  <si>
    <t>0.818 (0.811, 0.826)</t>
  </si>
  <si>
    <t>0.027 (0.025, 0.029)</t>
  </si>
  <si>
    <t>0.018 (0.016, 0.019)</t>
  </si>
  <si>
    <t>0.521 (0.487, 0.555)</t>
  </si>
  <si>
    <t>0.533 (0.501, 0.569)</t>
  </si>
  <si>
    <t>0.941 (0.941, 0.942)</t>
  </si>
  <si>
    <t>0.834 (0.83, 0.838)</t>
  </si>
  <si>
    <t>0.085 (0.08, 0.09)</t>
  </si>
  <si>
    <t>0.07 (0.065, 0.074)</t>
  </si>
  <si>
    <t>0.256 (0.239, 0.273)</t>
  </si>
  <si>
    <t>0.233 (0.217, 0.249)</t>
  </si>
  <si>
    <t>0.928 (0.917, 0.941)</t>
  </si>
  <si>
    <t>0.917 (0.905, 0.929)</t>
  </si>
  <si>
    <t>0.029 (0.021, 0.037)</t>
  </si>
  <si>
    <t>0.027 (0.016, 0.039)</t>
  </si>
  <si>
    <t>0.322 (0.245, 0.403)</t>
  </si>
  <si>
    <t>0.282 (0.208, 0.364)</t>
  </si>
  <si>
    <t>0.618 (0.61, 0.626)</t>
  </si>
  <si>
    <t>0.697 (0.691, 0.703)</t>
  </si>
  <si>
    <t>0.009 (0.008, 0.01)</t>
  </si>
  <si>
    <t>0.011 (0.01, 0.012)</t>
  </si>
  <si>
    <t>0.129 (0.11, 0.147)</t>
  </si>
  <si>
    <t>0.183 (0.163, 0.204)</t>
  </si>
  <si>
    <t>0.749 (0.743, 0.755)</t>
  </si>
  <si>
    <t>0.017 (0.016, 0.018)</t>
  </si>
  <si>
    <t>0.015 (0.014, 0.015)</t>
  </si>
  <si>
    <t>0.105 (0.091, 0.121)</t>
  </si>
  <si>
    <t>0.181 (0.163, 0.2)</t>
  </si>
  <si>
    <t>0.967 (0.967, 0.967)</t>
  </si>
  <si>
    <t>0.795 (0.794, 0.796)</t>
  </si>
  <si>
    <t>0.79 (0.789, 0.79)</t>
  </si>
  <si>
    <t>0.875 (0.874, 0.876)</t>
  </si>
  <si>
    <t>0.891 (0.89, 0.892)</t>
  </si>
  <si>
    <t>0.887 (0.885, 0.889)</t>
  </si>
  <si>
    <t>0.881 (0.88, 0.883)</t>
  </si>
  <si>
    <t>0.23 (0.226, 0.234)</t>
  </si>
  <si>
    <t>0.211 (0.207, 0.215)</t>
  </si>
  <si>
    <t>0.604 (0.593, 0.614)</t>
  </si>
  <si>
    <t>0.609 (0.598, 0.619)</t>
  </si>
  <si>
    <t>0.567 (0.552, 0.582)</t>
  </si>
  <si>
    <t>0.628 (0.616, 0.64)</t>
  </si>
  <si>
    <t>0.002 (0.002, 0.002)</t>
  </si>
  <si>
    <t>0.003 (0.002, 0.003)</t>
  </si>
  <si>
    <t>0.051 (0.032, 0.072)</t>
  </si>
  <si>
    <t>0.126 (0.095, 0.157)</t>
  </si>
  <si>
    <t>0.83 (0.815, 0.845)</t>
  </si>
  <si>
    <t>0.775 (0.759, 0.793)</t>
  </si>
  <si>
    <t>0.008 (0.007, 0.009)</t>
  </si>
  <si>
    <t>0.006 (0.005, 0.007)</t>
  </si>
  <si>
    <t>0.332 (0.276, 0.391)</t>
  </si>
  <si>
    <t>0.307 (0.253, 0.366)</t>
  </si>
  <si>
    <t>0.995 (0.994, 0.999)</t>
  </si>
  <si>
    <t>0.972 (0.949, 0.996)</t>
  </si>
  <si>
    <t>0.005 (0.001, 0.008)</t>
  </si>
  <si>
    <t>0.005 (0.0, 0.012)</t>
  </si>
  <si>
    <t>0.802 (0.0, 1.0)</t>
  </si>
  <si>
    <t>0.917 (0.893, 0.947)</t>
  </si>
  <si>
    <t>0.766 (0.6, 0.905)</t>
  </si>
  <si>
    <t>0.721 (0.555, 0.871)</t>
  </si>
  <si>
    <t>0.947 (0.947, 0.948)</t>
  </si>
  <si>
    <t>0.871 (0.869, 0.873)</t>
  </si>
  <si>
    <t>0.896 (0.894, 0.898)</t>
  </si>
  <si>
    <t>0.117 (0.114, 0.12)</t>
  </si>
  <si>
    <t>0.142 (0.139, 0.145)</t>
  </si>
  <si>
    <t>0.474 (0.46, 0.487)</t>
  </si>
  <si>
    <t>0.572 (0.559, 0.585)</t>
  </si>
  <si>
    <t>0.891 (0.888, 0.895)</t>
  </si>
  <si>
    <t>0.864 (0.86, 0.868)</t>
  </si>
  <si>
    <t>0.176 (0.169, 0.183)</t>
  </si>
  <si>
    <t>0.146 (0.139, 0.153)</t>
  </si>
  <si>
    <t>0.738 (0.722, 0.756)</t>
  </si>
  <si>
    <t>0.887 (0.886, 0.888)</t>
  </si>
  <si>
    <t>0.84 (0.839, 0.842)</t>
  </si>
  <si>
    <t>0.98 (0.979, 0.983)</t>
  </si>
  <si>
    <t>0.06 (0.054, 0.066)</t>
  </si>
  <si>
    <t>0.058 (0.052, 0.063)</t>
  </si>
  <si>
    <t>0.97 (0.953, 0.986)</t>
  </si>
  <si>
    <t>0.968 (0.95, 0.986)</t>
  </si>
  <si>
    <t>0.995 (0.994, 0.996)</t>
  </si>
  <si>
    <t>0.474 (0.441, 0.506)</t>
  </si>
  <si>
    <t>0.466 (0.431, 0.503)</t>
  </si>
  <si>
    <t>0.948 (0.921, 0.972)</t>
  </si>
  <si>
    <t>0.961 (0.939, 0.982)</t>
  </si>
  <si>
    <t>0.972 (0.972, 0.973)</t>
  </si>
  <si>
    <t>0.83 (0.799, 0.868)</t>
  </si>
  <si>
    <t>0.827 (0.794, 0.861)</t>
  </si>
  <si>
    <t>0.003 (0.002, 0.004)</t>
  </si>
  <si>
    <t>0.334 (0.215, 0.46)</t>
  </si>
  <si>
    <t>0.347 (0.224, 0.464)</t>
  </si>
  <si>
    <t>0.866 (0.861, 0.871)</t>
  </si>
  <si>
    <t>0.094 (0.088, 0.099)</t>
  </si>
  <si>
    <t>0.025 (0.023, 0.026)</t>
  </si>
  <si>
    <t>0.631 (0.603, 0.66)</t>
  </si>
  <si>
    <t>0.523 (0.492, 0.554)</t>
  </si>
  <si>
    <t>0.817 (0.815, 0.821)</t>
  </si>
  <si>
    <t>0.812 (0.808, 0.815)</t>
  </si>
  <si>
    <t>0.066 (0.064, 0.067)</t>
  </si>
  <si>
    <t>0.069 (0.067, 0.071)</t>
  </si>
  <si>
    <t>0.584 (0.568, 0.597)</t>
  </si>
  <si>
    <t>0.644 (0.63, 0.658)</t>
  </si>
  <si>
    <t>0.845 (0.843, 0.846)</t>
  </si>
  <si>
    <t>0.812 (0.81, 0.813)</t>
  </si>
  <si>
    <t>0.96 (0.958, 0.963)</t>
  </si>
  <si>
    <t>0.905 (0.9, 0.91)</t>
  </si>
  <si>
    <t>0.06 (0.056, 0.065)</t>
  </si>
  <si>
    <t>0.032 (0.029, 0.035)</t>
  </si>
  <si>
    <t>0.769 (0.739, 0.8)</t>
  </si>
  <si>
    <t>0.736 (0.703, 0.769)</t>
  </si>
  <si>
    <t>0.6 (0.598, 0.603)</t>
  </si>
  <si>
    <t>0.713 (0.71, 0.715)</t>
  </si>
  <si>
    <t>0.081 (0.08, 0.082)</t>
  </si>
  <si>
    <t>0.118 (0.117, 0.12)</t>
  </si>
  <si>
    <t>0.21 (0.204, 0.217)</t>
  </si>
  <si>
    <t>0.363 (0.355, 0.371)</t>
  </si>
  <si>
    <t>0.894 (0.893, 0.895)</t>
  </si>
  <si>
    <t>0.585 (0.583, 0.587)</t>
  </si>
  <si>
    <t>0.576 (0.574, 0.578)</t>
  </si>
  <si>
    <t>0.906 (0.905, 0.907)</t>
  </si>
  <si>
    <t>0.903 (0.902, 0.904)</t>
  </si>
  <si>
    <t>0.109 (0.106, 0.113)</t>
  </si>
  <si>
    <t>0.132 (0.128, 0.136)</t>
  </si>
  <si>
    <t>0.758 (0.756, 0.76)</t>
  </si>
  <si>
    <t>0.782 (0.78, 0.784)</t>
  </si>
  <si>
    <t>0.169 (0.166, 0.172)</t>
  </si>
  <si>
    <t>0.174 (0.171, 0.177)</t>
  </si>
  <si>
    <t>0.331 (0.323, 0.339)</t>
  </si>
  <si>
    <t>0.372 (0.364, 0.381)</t>
  </si>
  <si>
    <t>0.857 (0.854, 0.859)</t>
  </si>
  <si>
    <t>0.863 (0.86, 0.865)</t>
  </si>
  <si>
    <t>0.225 (0.22, 0.23)</t>
  </si>
  <si>
    <t>0.23 (0.225, 0.235)</t>
  </si>
  <si>
    <t>0.566 (0.555, 0.577)</t>
  </si>
  <si>
    <t>0.626 (0.615, 0.636)</t>
  </si>
  <si>
    <t>0.895 (0.894, 0.896)</t>
  </si>
  <si>
    <t>0.878 (0.876, 0.879)</t>
  </si>
  <si>
    <t>0.5 (0.495, 0.505)</t>
  </si>
  <si>
    <t>0.31 (0.306, 0.314)</t>
  </si>
  <si>
    <t>0.896 (0.891, 0.902)</t>
  </si>
  <si>
    <t>0.673 (0.672, 0.675)</t>
  </si>
  <si>
    <t>0.862 (0.849, 0.875)</t>
  </si>
  <si>
    <t>0.856 (0.841, 0.87)</t>
  </si>
  <si>
    <t>0.132 (0.116, 0.147)</t>
  </si>
  <si>
    <t>0.119 (0.106, 0.133)</t>
  </si>
  <si>
    <t>0.45 (0.398, 0.5)</t>
  </si>
  <si>
    <t>0.308 (0.26, 0.354)</t>
  </si>
  <si>
    <t>0.76 (0.755, 0.766)</t>
  </si>
  <si>
    <t>0.708 (0.702, 0.713)</t>
  </si>
  <si>
    <t>0.07 (0.065, 0.075)</t>
  </si>
  <si>
    <t>0.045 (0.042, 0.048)</t>
  </si>
  <si>
    <t>0.317 (0.299, 0.336)</t>
  </si>
  <si>
    <t>0.28 (0.261, 0.298)</t>
  </si>
  <si>
    <t>0.812 (0.807, 0.818)</t>
  </si>
  <si>
    <t>0.135 (0.128, 0.142)</t>
  </si>
  <si>
    <t>0.162 (0.153, 0.172)</t>
  </si>
  <si>
    <t>0.522 (0.501, 0.542)</t>
  </si>
  <si>
    <t>0.548 (0.526, 0.569)</t>
  </si>
  <si>
    <t>0.943 (0.942, 0.943)</t>
  </si>
  <si>
    <t>0.112 (0.07, 0.152)</t>
  </si>
  <si>
    <t>0.054 (0.024, 0.082)</t>
  </si>
  <si>
    <t>0.341 (0.0, 0.75)</t>
  </si>
  <si>
    <t>0.862 (0.861, 0.862)</t>
  </si>
  <si>
    <t>0.863 (0.862, 0.863)</t>
  </si>
  <si>
    <t>0.91 (0.91, 0.911)</t>
  </si>
  <si>
    <t>0.922 (0.922, 0.923)</t>
  </si>
  <si>
    <t>0.951 (0.951, 0.952)</t>
  </si>
  <si>
    <r>
      <rPr>
        <b/>
        <sz val="8"/>
        <color theme="1"/>
        <rFont val="Arial"/>
      </rPr>
      <t xml:space="preserve">Supplementary Table 17: </t>
    </r>
    <r>
      <rPr>
        <sz val="8"/>
        <color theme="1"/>
        <rFont val="Arial"/>
      </rPr>
      <t xml:space="preserve">Performance of the models on the UW dataset (N = 63838). When the CI are non-overlapping, the difference is reported in ΔSSL-SL. Prevalence for label groups counts any positive in a member of its class as a positive.  </t>
    </r>
  </si>
  <si>
    <t>0.961 (0.96, 0.963)</t>
  </si>
  <si>
    <t>0.998 (0.997, 0.999)</t>
  </si>
  <si>
    <t>0.291 (0.177, 0.376)</t>
  </si>
  <si>
    <t>0.174 (0.127, 0.219)</t>
  </si>
  <si>
    <t>0.924 (0.785, 1.0)</t>
  </si>
  <si>
    <t>0.964 (0.857, 1.0)</t>
  </si>
  <si>
    <t>0.982 (0.98, 0.984)</t>
  </si>
  <si>
    <t>0.987 (0.983, 0.99)</t>
  </si>
  <si>
    <t>0.972 (0.95, 0.998)</t>
  </si>
  <si>
    <t>0.967 (0.939, 0.993)</t>
  </si>
  <si>
    <t>0.023 (0.001, 0.052)</t>
  </si>
  <si>
    <t>0.168 (0.0, 0.5)</t>
  </si>
  <si>
    <t>0.49 (0.0, 1.0)</t>
  </si>
  <si>
    <t>0.248 (0.0, 1.0)</t>
  </si>
  <si>
    <t>0.944 (0.921, 0.972)</t>
  </si>
  <si>
    <t>0.94 (0.915, 0.969)</t>
  </si>
  <si>
    <t>0.624 (0.543, 0.702)</t>
  </si>
  <si>
    <t>0.586 (0.511, 0.661)</t>
  </si>
  <si>
    <t>0.833 (0.738, 0.922)</t>
  </si>
  <si>
    <t>0.859 (0.763, 0.942)</t>
  </si>
  <si>
    <t>0.974 (0.971, 0.978)</t>
  </si>
  <si>
    <t>0.97 (0.967, 0.974)</t>
  </si>
  <si>
    <t>0.748 (0.733, 0.763)</t>
  </si>
  <si>
    <t>0.765 (0.75, 0.781)</t>
  </si>
  <si>
    <t>0.922 (0.903, 0.939)</t>
  </si>
  <si>
    <t>0.902 (0.882, 0.921)</t>
  </si>
  <si>
    <t>0.946 (0.944, 0.948)</t>
  </si>
  <si>
    <t>0.955 (0.953, 0.956)</t>
  </si>
  <si>
    <t>0.938 (0.929, 0.947)</t>
  </si>
  <si>
    <t>0.925 (0.916, 0.937)</t>
  </si>
  <si>
    <t>0.396 (0.362, 0.428)</t>
  </si>
  <si>
    <t>0.429 (0.398, 0.46)</t>
  </si>
  <si>
    <t>0.853 (0.817, 0.888)</t>
  </si>
  <si>
    <t>0.874 (0.839, 0.906)</t>
  </si>
  <si>
    <t>0.898 (0.895, 0.901)</t>
  </si>
  <si>
    <t>0.837 (0.833, 0.84)</t>
  </si>
  <si>
    <t>0.971 (0.968, 0.975)</t>
  </si>
  <si>
    <t>0.958 (0.955, 0.96)</t>
  </si>
  <si>
    <t>0.952 (0.95, 0.955)</t>
  </si>
  <si>
    <t>0.957 (0.953, 0.96)</t>
  </si>
  <si>
    <t>0.933 (0.928, 0.937)</t>
  </si>
  <si>
    <t>0.935 (0.928, 0.942)</t>
  </si>
  <si>
    <t>0.911 (0.903, 0.92)</t>
  </si>
  <si>
    <t>0.972 (0.965, 0.979)</t>
  </si>
  <si>
    <t>0.984 (0.978, 0.989)</t>
  </si>
  <si>
    <t>0.935 (0.927, 0.944)</t>
  </si>
  <si>
    <t>0.937 (0.93, 0.945)</t>
  </si>
  <si>
    <t>0.398 (0.364, 0.427)</t>
  </si>
  <si>
    <t>0.399 (0.367, 0.43)</t>
  </si>
  <si>
    <t>0.811 (0.767, 0.856)</t>
  </si>
  <si>
    <t>0.86 (0.818, 0.899)</t>
  </si>
  <si>
    <t>0.904 (0.902, 0.907)</t>
  </si>
  <si>
    <t>0.865 (0.862, 0.868)</t>
  </si>
  <si>
    <t>0.944 (0.936, 0.952)</t>
  </si>
  <si>
    <t>0.46 (0.427, 0.489)</t>
  </si>
  <si>
    <t>0.443 (0.411, 0.477)</t>
  </si>
  <si>
    <t>0.877 (0.84, 0.913)</t>
  </si>
  <si>
    <t>0.873 (0.839, 0.906)</t>
  </si>
  <si>
    <t>0.884 (0.881, 0.887)</t>
  </si>
  <si>
    <t>0.887 (0.884, 0.89)</t>
  </si>
  <si>
    <t>0.963 (0.961, 0.965)</t>
  </si>
  <si>
    <t>0.846 (0.837, 0.854)</t>
  </si>
  <si>
    <t>0.87 (0.863, 0.878)</t>
  </si>
  <si>
    <t>0.866 (0.858, 0.873)</t>
  </si>
  <si>
    <t>0.858 (0.851, 0.865)</t>
  </si>
  <si>
    <t>0.975 (0.968, 0.982)</t>
  </si>
  <si>
    <t>0.975 (0.968, 0.981)</t>
  </si>
  <si>
    <t>0.917 (0.914, 0.919)</t>
  </si>
  <si>
    <t>0.935 (0.932, 0.939)</t>
  </si>
  <si>
    <t>0.959 (0.953, 0.965)</t>
  </si>
  <si>
    <t>0.963 (0.957, 0.968)</t>
  </si>
  <si>
    <t>0.965 (0.963, 0.968)</t>
  </si>
  <si>
    <t>0.958 (0.956, 0.962)</t>
  </si>
  <si>
    <t>0.96 (0.954, 0.966)</t>
  </si>
  <si>
    <t>0.96 (0.953, 0.966)</t>
  </si>
  <si>
    <t>0.85 (0.844, 0.857)</t>
  </si>
  <si>
    <t>0.837 (0.83, 0.844)</t>
  </si>
  <si>
    <t>0.921 (0.911, 0.93)</t>
  </si>
  <si>
    <t>0.913 (0.905, 0.922)</t>
  </si>
  <si>
    <t>0.677 (0.669, 0.684)</t>
  </si>
  <si>
    <t>0.693 (0.685, 0.701)</t>
  </si>
  <si>
    <t>0.767 (0.754, 0.78)</t>
  </si>
  <si>
    <t>0.778 (0.766, 0.79)</t>
  </si>
  <si>
    <t>0.929 (0.926, 0.932)</t>
  </si>
  <si>
    <t>0.927 (0.925, 0.93)</t>
  </si>
  <si>
    <t>0.763 (0.76, 0.766)</t>
  </si>
  <si>
    <t>0.735 (0.732, 0.739)</t>
  </si>
  <si>
    <t>0.93 (0.927, 0.933)</t>
  </si>
  <si>
    <t>0.929 (0.925, 0.932)</t>
  </si>
  <si>
    <t>0.961 (0.958, 0.964)</t>
  </si>
  <si>
    <t>0.964 (0.961, 0.966)</t>
  </si>
  <si>
    <t>0.679 (0.666, 0.693)</t>
  </si>
  <si>
    <t>0.645 (0.631, 0.659)</t>
  </si>
  <si>
    <t>0.886 (0.87, 0.902)</t>
  </si>
  <si>
    <t>0.908 (0.894, 0.922)</t>
  </si>
  <si>
    <t>0.892 (0.889, 0.895)</t>
  </si>
  <si>
    <t>0.945 (0.921, 0.973)</t>
  </si>
  <si>
    <t>0.935 (0.91, 0.963)</t>
  </si>
  <si>
    <t>0.62 (0.54, 0.697)</t>
  </si>
  <si>
    <t>0.587 (0.515, 0.66)</t>
  </si>
  <si>
    <t>0.835 (0.741, 0.924)</t>
  </si>
  <si>
    <t>0.835 (0.732, 0.92)</t>
  </si>
  <si>
    <t>0.747 (0.721, 0.771)</t>
  </si>
  <si>
    <t>0.739 (0.713, 0.767)</t>
  </si>
  <si>
    <t>0.985 (0.972, 0.995)</t>
  </si>
  <si>
    <t>0.96 (0.938, 0.978)</t>
  </si>
  <si>
    <t>0.978 (0.975, 0.98)</t>
  </si>
  <si>
    <t>0.858 (0.85, 0.867)</t>
  </si>
  <si>
    <t>0.843 (0.834, 0.852)</t>
  </si>
  <si>
    <t>0.946 (0.933, 0.957)</t>
  </si>
  <si>
    <t>0.932 (0.919, 0.945)</t>
  </si>
  <si>
    <t>0.933 (0.931, 0.936)</t>
  </si>
  <si>
    <t>0.939 (0.937, 0.942)</t>
  </si>
  <si>
    <t>0.907 (0.902, 0.911)</t>
  </si>
  <si>
    <t>0.897 (0.893, 0.902)</t>
  </si>
  <si>
    <t>0.929 (0.927, 0.932)</t>
  </si>
  <si>
    <t>0.74 (0.733, 0.748)</t>
  </si>
  <si>
    <t>0.727 (0.718, 0.735)</t>
  </si>
  <si>
    <t>0.941 (0.933, 0.948)</t>
  </si>
  <si>
    <t>0.948 (0.942, 0.955)</t>
  </si>
  <si>
    <t>0.864 (0.861, 0.868)</t>
  </si>
  <si>
    <t>0.986 (0.984, 0.988)</t>
  </si>
  <si>
    <t>0.521 (0.496, 0.547)</t>
  </si>
  <si>
    <t>0.48 (0.456, 0.506)</t>
  </si>
  <si>
    <t>0.91 (0.887, 0.935)</t>
  </si>
  <si>
    <t>0.864 (0.834, 0.893)</t>
  </si>
  <si>
    <t>0.98 (0.978, 0.982)</t>
  </si>
  <si>
    <t>0.685 (0.67, 0.7)</t>
  </si>
  <si>
    <t>0.647 (0.632, 0.662)</t>
  </si>
  <si>
    <t>0.957 (0.947, 0.967)</t>
  </si>
  <si>
    <t>0.962 (0.951, 0.972)</t>
  </si>
  <si>
    <t>0.94 (0.938, 0.942)</t>
  </si>
  <si>
    <t>0.918 (0.916, 0.921)</t>
  </si>
  <si>
    <t>0.926 (0.913, 0.94)</t>
  </si>
  <si>
    <t>0.94 (0.929, 0.952)</t>
  </si>
  <si>
    <t>0.323 (0.282, 0.364)</t>
  </si>
  <si>
    <t>0.266 (0.229, 0.302)</t>
  </si>
  <si>
    <t>0.813 (0.757, 0.869)</t>
  </si>
  <si>
    <t>0.863 (0.813, 0.91)</t>
  </si>
  <si>
    <t>0.882 (0.876, 0.888)</t>
  </si>
  <si>
    <t>0.873 (0.868, 0.879)</t>
  </si>
  <si>
    <t>0.88 (0.868, 0.892)</t>
  </si>
  <si>
    <t>0.892 (0.881, 0.903)</t>
  </si>
  <si>
    <t>0.959 (0.957, 0.961)</t>
  </si>
  <si>
    <t>0.945 (0.941, 0.949)</t>
  </si>
  <si>
    <t>0.371 (0.352, 0.393)</t>
  </si>
  <si>
    <t>0.313 (0.296, 0.331)</t>
  </si>
  <si>
    <t>0.853 (0.829, 0.877)</t>
  </si>
  <si>
    <t>0.854 (0.83, 0.878)</t>
  </si>
  <si>
    <t>0.904 (0.901, 0.907)</t>
  </si>
  <si>
    <t>0.889 (0.887, 0.892)</t>
  </si>
  <si>
    <t>0.97 (0.96, 0.982)</t>
  </si>
  <si>
    <t>0.977 (0.969, 0.988)</t>
  </si>
  <si>
    <t>0.349 (0.284, 0.419)</t>
  </si>
  <si>
    <t>0.397 (0.325, 0.459)</t>
  </si>
  <si>
    <t>0.926 (0.864, 0.977)</t>
  </si>
  <si>
    <t>0.972 (0.93, 1.0)</t>
  </si>
  <si>
    <t>0.886 (0.883, 0.889)</t>
  </si>
  <si>
    <t>0.874 (0.87, 0.877)</t>
  </si>
  <si>
    <t>0.972 (0.966, 0.979)</t>
  </si>
  <si>
    <t>0.971 (0.965, 0.979)</t>
  </si>
  <si>
    <t>0.549 (0.514, 0.585)</t>
  </si>
  <si>
    <t>0.531 (0.494, 0.569)</t>
  </si>
  <si>
    <t>0.934 (0.905, 0.961)</t>
  </si>
  <si>
    <t>0.932 (0.899, 0.962)</t>
  </si>
  <si>
    <t>0.91 (0.908, 0.913)</t>
  </si>
  <si>
    <t>0.928 (0.925, 0.93)</t>
  </si>
  <si>
    <t>0.677 (0.669, 0.685)</t>
  </si>
  <si>
    <t>0.68 (0.673, 0.688)</t>
  </si>
  <si>
    <t>0.88 (0.87, 0.89)</t>
  </si>
  <si>
    <t>0.801 (0.797, 0.804)</t>
  </si>
  <si>
    <t>0.119 (0.1, 0.137)</t>
  </si>
  <si>
    <t>0.106 (0.088, 0.122)</t>
  </si>
  <si>
    <t>0.993 (0.974, 1.0)</t>
  </si>
  <si>
    <t>0.993 (0.97, 1.0)</t>
  </si>
  <si>
    <t>0.984 (0.983, 0.986)</t>
  </si>
  <si>
    <t>0.734 (0.72, 0.748)</t>
  </si>
  <si>
    <t>0.746 (0.733, 0.761)</t>
  </si>
  <si>
    <t>0.898 (0.883, 0.913)</t>
  </si>
  <si>
    <t>0.95 (0.949, 0.952)</t>
  </si>
  <si>
    <t>0.774 (0.769, 0.779)</t>
  </si>
  <si>
    <t>0.588 (0.582, 0.594)</t>
  </si>
  <si>
    <t>0.95 (0.945, 0.955)</t>
  </si>
  <si>
    <t>0.85 (0.843, 0.858)</t>
  </si>
  <si>
    <t>0.91 (0.909, 0.912)</t>
  </si>
  <si>
    <t>0.914 (0.912, 0.915)</t>
  </si>
  <si>
    <t>0.99 (0.986, 0.994)</t>
  </si>
  <si>
    <t>0.316 (0.279, 0.351)</t>
  </si>
  <si>
    <t>0.971 (0.948, 0.991)</t>
  </si>
  <si>
    <t>0.891 (0.851, 0.93)</t>
  </si>
  <si>
    <t>0.84 (0.833, 0.847)</t>
  </si>
  <si>
    <t>0.633 (0.623, 0.643)</t>
  </si>
  <si>
    <t>0.981 (0.976, 0.986)</t>
  </si>
  <si>
    <t>0.848 (0.845, 0.852)</t>
  </si>
  <si>
    <t>0.89 (0.88, 0.899)</t>
  </si>
  <si>
    <t>0.848 (0.838, 0.858)</t>
  </si>
  <si>
    <t>0.505 (0.481, 0.528)</t>
  </si>
  <si>
    <t>0.241 (0.22, 0.263)</t>
  </si>
  <si>
    <t>0.764 (0.729, 0.798)</t>
  </si>
  <si>
    <t>0.617 (0.577, 0.656)</t>
  </si>
  <si>
    <t>0.889 (0.886, 0.892)</t>
  </si>
  <si>
    <t>0.915 (0.913, 0.918)</t>
  </si>
  <si>
    <t>0.837 (0.83, 0.843)</t>
  </si>
  <si>
    <t>0.635 (0.626, 0.643)</t>
  </si>
  <si>
    <t>0.984 (0.98, 0.988)</t>
  </si>
  <si>
    <t>0.761 (0.747, 0.773)</t>
  </si>
  <si>
    <t>0.819 (0.815, 0.822)</t>
  </si>
  <si>
    <t>0.902 (0.899, 0.905)</t>
  </si>
  <si>
    <t>0.969 (0.965, 0.975)</t>
  </si>
  <si>
    <t>0.526 (0.494, 0.556)</t>
  </si>
  <si>
    <t>0.475 (0.443, 0.506)</t>
  </si>
  <si>
    <t>0.901 (0.871, 0.931)</t>
  </si>
  <si>
    <t>0.9 (0.867, 0.929)</t>
  </si>
  <si>
    <t>0.92 (0.917, 0.922)</t>
  </si>
  <si>
    <t>0.914 (0.911, 0.917)</t>
  </si>
  <si>
    <t>0.967 (0.961, 0.973)</t>
  </si>
  <si>
    <t>0.332 (0.296, 0.362)</t>
  </si>
  <si>
    <t>0.331 (0.3, 0.364)</t>
  </si>
  <si>
    <t>0.956 (0.93, 0.979)</t>
  </si>
  <si>
    <t>0.86 (0.818, 0.901)</t>
  </si>
  <si>
    <t>0.344 (0.337, 0.35)</t>
  </si>
  <si>
    <t>0.32 (0.313, 0.326)</t>
  </si>
  <si>
    <t>0.939 (0.933, 0.946)</t>
  </si>
  <si>
    <t>0.948 (0.945, 0.95)</t>
  </si>
  <si>
    <t>0.626 (0.613, 0.639)</t>
  </si>
  <si>
    <t>0.521 (0.508, 0.534)</t>
  </si>
  <si>
    <t>0.928 (0.916, 0.939)</t>
  </si>
  <si>
    <t>0.922 (0.909, 0.933)</t>
  </si>
  <si>
    <t>0.91 (0.907, 0.912)</t>
  </si>
  <si>
    <t>0.841 (0.838, 0.844)</t>
  </si>
  <si>
    <t>0.967 (0.96, 0.974)</t>
  </si>
  <si>
    <t>0.935 (0.923, 0.949)</t>
  </si>
  <si>
    <t>0.141 (0.111, 0.173)</t>
  </si>
  <si>
    <t>0.134 (0.103, 0.164)</t>
  </si>
  <si>
    <t>0.928 (0.882, 0.973)</t>
  </si>
  <si>
    <t>0.817 (0.738, 0.89)</t>
  </si>
  <si>
    <t>0.875 (0.872, 0.878)</t>
  </si>
  <si>
    <t>0.905 (0.902, 0.907)</t>
  </si>
  <si>
    <t>0.972 (0.965, 0.98)</t>
  </si>
  <si>
    <t>0.97 (0.963, 0.981)</t>
  </si>
  <si>
    <t>0.293 (0.248, 0.336)</t>
  </si>
  <si>
    <t>0.261 (0.216, 0.306)</t>
  </si>
  <si>
    <t>0.887 (0.826, 0.94)</t>
  </si>
  <si>
    <t>0.882 (0.825, 0.935)</t>
  </si>
  <si>
    <t>0.941 (0.938, 0.943)</t>
  </si>
  <si>
    <t>0.941 (0.939, 0.944)</t>
  </si>
  <si>
    <t>0.232 (0.22, 0.244)</t>
  </si>
  <si>
    <t>0.219 (0.208, 0.23)</t>
  </si>
  <si>
    <t>0.924 (0.907, 0.939)</t>
  </si>
  <si>
    <t>0.92 (0.904, 0.936)</t>
  </si>
  <si>
    <t>0.862 (0.859, 0.865)</t>
  </si>
  <si>
    <t>0.933 (0.931, 0.935)</t>
  </si>
  <si>
    <t>0.488 (0.475, 0.499)</t>
  </si>
  <si>
    <t>0.434 (0.422, 0.445)</t>
  </si>
  <si>
    <t>0.879 (0.865, 0.892)</t>
  </si>
  <si>
    <t>0.911 (0.9, 0.922)</t>
  </si>
  <si>
    <t>0.827 (0.823, 0.831)</t>
  </si>
  <si>
    <t>0.981 (0.977, 0.986)</t>
  </si>
  <si>
    <t>0.982 (0.978, 0.987)</t>
  </si>
  <si>
    <t>0.183 (0.145, 0.221)</t>
  </si>
  <si>
    <t>0.188 (0.151, 0.228)</t>
  </si>
  <si>
    <t>0.938 (0.885, 0.987)</t>
  </si>
  <si>
    <t>0.915 (0.852, 0.966)</t>
  </si>
  <si>
    <t>0.956 (0.952, 0.961)</t>
  </si>
  <si>
    <t>0.966 (0.963, 0.97)</t>
  </si>
  <si>
    <t>0.201 (0.182, 0.219)</t>
  </si>
  <si>
    <t>0.258 (0.238, 0.28)</t>
  </si>
  <si>
    <t>0.887 (0.851, 0.916)</t>
  </si>
  <si>
    <t>0.935 (0.912, 0.957)</t>
  </si>
  <si>
    <t>0.894 (0.891, 0.897)</t>
  </si>
  <si>
    <t>0.948 (0.935, 0.963)</t>
  </si>
  <si>
    <t>0.942 (0.926, 0.961)</t>
  </si>
  <si>
    <t>0.013 (0.01, 0.016)</t>
  </si>
  <si>
    <t>0.015 (0.011, 0.019)</t>
  </si>
  <si>
    <t>0.899 (0.788, 0.979)</t>
  </si>
  <si>
    <t>0.876 (0.873, 0.879)</t>
  </si>
  <si>
    <t>0.857 (0.853, 0.86)</t>
  </si>
  <si>
    <t>0.982 (0.98, 0.985)</t>
  </si>
  <si>
    <t>0.975 (0.972, 0.979)</t>
  </si>
  <si>
    <t>0.516 (0.486, 0.546)</t>
  </si>
  <si>
    <t>0.5 (0.47, 0.53)</t>
  </si>
  <si>
    <t>0.955 (0.933, 0.974)</t>
  </si>
  <si>
    <t>0.924 (0.896, 0.948)</t>
  </si>
  <si>
    <t>0.907 (0.905, 0.91)</t>
  </si>
  <si>
    <t>0.922 (0.919, 0.925)</t>
  </si>
  <si>
    <t>0.951 (0.938, 0.964)</t>
  </si>
  <si>
    <t>0.917 (0.896, 0.941)</t>
  </si>
  <si>
    <t>0.087 (0.059, 0.116)</t>
  </si>
  <si>
    <t>0.111 (0.07, 0.151)</t>
  </si>
  <si>
    <t>0.828 (0.727, 0.918)</t>
  </si>
  <si>
    <t>0.753 (0.636, 0.86)</t>
  </si>
  <si>
    <t>0.983 (0.979, 0.989)</t>
  </si>
  <si>
    <t>0.975 (0.971, 0.981)</t>
  </si>
  <si>
    <t>0.411 (0.368, 0.457)</t>
  </si>
  <si>
    <t>0.399 (0.352, 0.447)</t>
  </si>
  <si>
    <t>0.964 (0.933, 0.988)</t>
  </si>
  <si>
    <t>0.883 (0.831, 0.933)</t>
  </si>
  <si>
    <t>0.932 (0.0, 0.987)</t>
  </si>
  <si>
    <t>0.841 (0.0, 0.981)</t>
  </si>
  <si>
    <t>0.35 (0.0, 1.0)</t>
  </si>
  <si>
    <t>0.66 (0.0, 1.0)</t>
  </si>
  <si>
    <t>0.963 (0.948, 0.982)</t>
  </si>
  <si>
    <t>0.944 (0.918, 0.983)</t>
  </si>
  <si>
    <t>0.02 (0.013, 0.026)</t>
  </si>
  <si>
    <t>0.04 (0.021, 0.058)</t>
  </si>
  <si>
    <t>0.859 (0.681, 1.0)</t>
  </si>
  <si>
    <t>0.857 (0.667, 1.0)</t>
  </si>
  <si>
    <t>0.887 (0.883, 0.89)</t>
  </si>
  <si>
    <t>0.885 (0.884, 0.886)</t>
  </si>
  <si>
    <t>0.876 (0.875, 0.877)</t>
  </si>
  <si>
    <t>0.905 (0.902, 0.908)</t>
  </si>
  <si>
    <t>0.52 (0.51, 0.53)</t>
  </si>
  <si>
    <t>0.435 (0.424, 0.446)</t>
  </si>
  <si>
    <t>0.873 (0.861, 0.886)</t>
  </si>
  <si>
    <t>0.775 (0.76, 0.79)</t>
  </si>
  <si>
    <t>0.824 (0.821, 0.828)</t>
  </si>
  <si>
    <t>0.867 (0.863, 0.87)</t>
  </si>
  <si>
    <t>0.683 (0.0, 0.97)</t>
  </si>
  <si>
    <t>0.646 (0.0, 0.943)</t>
  </si>
  <si>
    <t>0.909 (0.907, 0.912)</t>
  </si>
  <si>
    <t>0.952 (0.941, 0.978)</t>
  </si>
  <si>
    <t>0.934 (0.9, 0.968)</t>
  </si>
  <si>
    <t>0.001 (0.0, 0.002)</t>
  </si>
  <si>
    <t>0.001 (0.0, 0.001)</t>
  </si>
  <si>
    <t>0.89 (0.887, 0.892)</t>
  </si>
  <si>
    <t>0.867 (0.848, 0.888)</t>
  </si>
  <si>
    <t>0.745 (0.672, 0.828)</t>
  </si>
  <si>
    <t>0.719 (0.444, 1.0)</t>
  </si>
  <si>
    <t>0.741 (0.737, 0.745)</t>
  </si>
  <si>
    <t>0.724 (0.72, 0.728)</t>
  </si>
  <si>
    <t>0.853 (0.831, 0.881)</t>
  </si>
  <si>
    <t>0.831 (0.804, 0.86)</t>
  </si>
  <si>
    <t>0.864 (0.72, 1.0)</t>
  </si>
  <si>
    <t>0.805 (0.633, 0.952)</t>
  </si>
  <si>
    <t>0.749 (0.745, 0.753)</t>
  </si>
  <si>
    <t>0.739 (0.735, 0.743)</t>
  </si>
  <si>
    <t>0.96 (0.931, 0.99)</t>
  </si>
  <si>
    <t>0.937 (0.908, 0.966)</t>
  </si>
  <si>
    <t>0.01 (0.004, 0.015)</t>
  </si>
  <si>
    <t>0.013 (0.003, 0.023)</t>
  </si>
  <si>
    <t>0.911 (0.667, 1.0)</t>
  </si>
  <si>
    <t>0.629 (0.2, 1.0)</t>
  </si>
  <si>
    <t>0.842 (0.831, 0.853)</t>
  </si>
  <si>
    <t>0.861 (0.853, 0.871)</t>
  </si>
  <si>
    <t>0.023 (0.021, 0.025)</t>
  </si>
  <si>
    <t>0.025 (0.022, 0.027)</t>
  </si>
  <si>
    <t>0.826 (0.779, 0.871)</t>
  </si>
  <si>
    <t>0.852 (0.809, 0.893)</t>
  </si>
  <si>
    <t>0.72 (0.716, 0.724)</t>
  </si>
  <si>
    <t>0.733 (0.729, 0.737)</t>
  </si>
  <si>
    <t>0.932 (0.929, 0.934)</t>
  </si>
  <si>
    <t>0.741 (0.731, 0.751)</t>
  </si>
  <si>
    <t>0.798 (0.788, 0.809)</t>
  </si>
  <si>
    <t>0.919 (0.914, 0.924)</t>
  </si>
  <si>
    <t>0.163 (0.153, 0.173)</t>
  </si>
  <si>
    <t>0.15 (0.142, 0.159)</t>
  </si>
  <si>
    <t>0.875 (0.851, 0.899)</t>
  </si>
  <si>
    <t>0.898 (0.875, 0.921)</t>
  </si>
  <si>
    <t>0.809 (0.806, 0.813)</t>
  </si>
  <si>
    <t>0.77 (0.767, 0.774)</t>
  </si>
  <si>
    <t>0.888 (0.885, 0.892)</t>
  </si>
  <si>
    <t>0.896 (0.893, 0.899)</t>
  </si>
  <si>
    <t>0.205 (0.198, 0.212)</t>
  </si>
  <si>
    <t>0.215 (0.208, 0.223)</t>
  </si>
  <si>
    <t>0.889 (0.874, 0.903)</t>
  </si>
  <si>
    <t>0.905 (0.892, 0.919)</t>
  </si>
  <si>
    <t>0.734 (0.73, 0.738)</t>
  </si>
  <si>
    <t>0.908 (0.905, 0.911)</t>
  </si>
  <si>
    <t>0.677 (0.667, 0.688)</t>
  </si>
  <si>
    <t>0.428 (0.416, 0.44)</t>
  </si>
  <si>
    <t>0.821 (0.805, 0.836)</t>
  </si>
  <si>
    <t>0.938 (0.927, 0.947)</t>
  </si>
  <si>
    <t>0.682 (0.678, 0.687)</t>
  </si>
  <si>
    <t>0.965 (0.961, 0.97)</t>
  </si>
  <si>
    <t>0.561 (0.534, 0.588)</t>
  </si>
  <si>
    <t>0.529 (0.503, 0.551)</t>
  </si>
  <si>
    <t>0.941 (0.918, 0.961)</t>
  </si>
  <si>
    <t>0.845 (0.813, 0.878)</t>
  </si>
  <si>
    <t>0.931 (0.929, 0.934)</t>
  </si>
  <si>
    <t>0.962 (0.958, 0.967)</t>
  </si>
  <si>
    <t>0.933 (0.927, 0.941)</t>
  </si>
  <si>
    <t>0.351 (0.329, 0.373)</t>
  </si>
  <si>
    <t>0.327 (0.304, 0.35)</t>
  </si>
  <si>
    <t>0.913 (0.886, 0.938)</t>
  </si>
  <si>
    <t>0.829 (0.794, 0.86)</t>
  </si>
  <si>
    <t>0.9 (0.897, 0.902)</t>
  </si>
  <si>
    <t>0.897 (0.896, 0.898)</t>
  </si>
  <si>
    <t>0.927 (0.927, 0.928)</t>
  </si>
  <si>
    <r>
      <rPr>
        <b/>
        <sz val="8"/>
        <color theme="1"/>
        <rFont val="Arial"/>
      </rPr>
      <t xml:space="preserve">Supplementary Table 18: </t>
    </r>
    <r>
      <rPr>
        <sz val="8"/>
        <color theme="1"/>
        <rFont val="Arial"/>
      </rPr>
      <t xml:space="preserve">Performance of the models on the UCSF dataset (N = 108479). When the CI are non-overlapping, the difference is reported in ΔSSL-SL. Prevalence for label groups counts any positive in a member of its class as a positive.  </t>
    </r>
  </si>
  <si>
    <t>0.956 (0.955, 0.958)</t>
  </si>
  <si>
    <t>0.094 (0.041, 0.148)</t>
  </si>
  <si>
    <t>0.081 (0.041, 0.118)</t>
  </si>
  <si>
    <t>0.922 (0.667, 1.0)</t>
  </si>
  <si>
    <t>0.974 (0.971, 0.977)</t>
  </si>
  <si>
    <t>0.975 (0.973, 0.978)</t>
  </si>
  <si>
    <t>0.777 (0.609, 0.926)</t>
  </si>
  <si>
    <t>0.848 (0.704, 0.999)</t>
  </si>
  <si>
    <t>0.006 (0.0, 0.015)</t>
  </si>
  <si>
    <t>0.009 (0.0, 0.018)</t>
  </si>
  <si>
    <t>0.205 (0.0, 1.0)</t>
  </si>
  <si>
    <t>0.938 (0.925, 0.954)</t>
  </si>
  <si>
    <t>0.947 (0.934, 0.96)</t>
  </si>
  <si>
    <t>0.554 (0.506, 0.603)</t>
  </si>
  <si>
    <t>0.546 (0.495, 0.593)</t>
  </si>
  <si>
    <t>0.798 (0.727, 0.865)</t>
  </si>
  <si>
    <t>0.806 (0.738, 0.872)</t>
  </si>
  <si>
    <t>0.976 (0.973, 0.978)</t>
  </si>
  <si>
    <t>0.626 (0.611, 0.642)</t>
  </si>
  <si>
    <t>0.646 (0.63, 0.662)</t>
  </si>
  <si>
    <t>0.921 (0.905, 0.936)</t>
  </si>
  <si>
    <t>0.904 (0.886, 0.922)</t>
  </si>
  <si>
    <t>0.937 (0.935, 0.939)</t>
  </si>
  <si>
    <t>0.941 (0.939, 0.943)</t>
  </si>
  <si>
    <t>0.942 (0.936, 0.949)</t>
  </si>
  <si>
    <t>0.947 (0.941, 0.953)</t>
  </si>
  <si>
    <t>0.298 (0.273, 0.323)</t>
  </si>
  <si>
    <t>0.326 (0.301, 0.351)</t>
  </si>
  <si>
    <t>0.865 (0.835, 0.895)</t>
  </si>
  <si>
    <t>0.902 (0.874, 0.927)</t>
  </si>
  <si>
    <t>0.89 (0.888, 0.892)</t>
  </si>
  <si>
    <t>0.836 (0.833, 0.839)</t>
  </si>
  <si>
    <t>0.902 (0.899, 0.906)</t>
  </si>
  <si>
    <t>0.977 (0.975, 0.98)</t>
  </si>
  <si>
    <t>0.932 (0.93, 0.934)</t>
  </si>
  <si>
    <t>0.935 (0.934, 0.938)</t>
  </si>
  <si>
    <t>0.934 (0.932, 0.936)</t>
  </si>
  <si>
    <t>0.939 (0.935, 0.942)</t>
  </si>
  <si>
    <t>0.914 (0.91, 0.918)</t>
  </si>
  <si>
    <t>0.897 (0.89, 0.905)</t>
  </si>
  <si>
    <t>0.883 (0.875, 0.891)</t>
  </si>
  <si>
    <t>0.957 (0.948, 0.966)</t>
  </si>
  <si>
    <t>0.966 (0.957, 0.973)</t>
  </si>
  <si>
    <t>0.94 (0.934, 0.946)</t>
  </si>
  <si>
    <t>0.947 (0.942, 0.952)</t>
  </si>
  <si>
    <t>0.366 (0.341, 0.391)</t>
  </si>
  <si>
    <t>0.357 (0.332, 0.381)</t>
  </si>
  <si>
    <t>0.83 (0.798, 0.863)</t>
  </si>
  <si>
    <t>0.887 (0.857, 0.915)</t>
  </si>
  <si>
    <t>0.864 (0.862, 0.866)</t>
  </si>
  <si>
    <t>0.961 (0.955, 0.966)</t>
  </si>
  <si>
    <t>0.955 (0.949, 0.961)</t>
  </si>
  <si>
    <t>0.309 (0.285, 0.334)</t>
  </si>
  <si>
    <t>0.401 (0.373, 0.43)</t>
  </si>
  <si>
    <t>0.918 (0.891, 0.942)</t>
  </si>
  <si>
    <t>0.918 (0.89, 0.943)</t>
  </si>
  <si>
    <t>0.962 (0.96, 0.963)</t>
  </si>
  <si>
    <t>0.729 (0.721, 0.737)</t>
  </si>
  <si>
    <t>0.745 (0.737, 0.753)</t>
  </si>
  <si>
    <t>0.722 (0.712, 0.732)</t>
  </si>
  <si>
    <t>0.739 (0.73, 0.748)</t>
  </si>
  <si>
    <t>0.975 (0.969, 0.98)</t>
  </si>
  <si>
    <t>0.978 (0.972, 0.983)</t>
  </si>
  <si>
    <t>0.92 (0.918, 0.922)</t>
  </si>
  <si>
    <t>0.844 (0.837, 0.852)</t>
  </si>
  <si>
    <t>0.86 (0.853, 0.867)</t>
  </si>
  <si>
    <t>0.943 (0.936, 0.948)</t>
  </si>
  <si>
    <t>0.931 (0.929, 0.933)</t>
  </si>
  <si>
    <t>0.914 (0.909, 0.919)</t>
  </si>
  <si>
    <t>0.949 (0.943, 0.955)</t>
  </si>
  <si>
    <t>0.66 (0.65, 0.67)</t>
  </si>
  <si>
    <t>0.663 (0.653, 0.673)</t>
  </si>
  <si>
    <t>0.875 (0.865, 0.886)</t>
  </si>
  <si>
    <t>0.874 (0.862, 0.885)</t>
  </si>
  <si>
    <t>0.877 (0.874, 0.88)</t>
  </si>
  <si>
    <t>0.664 (0.658, 0.671)</t>
  </si>
  <si>
    <t>0.679 (0.672, 0.685)</t>
  </si>
  <si>
    <t>0.722 (0.712, 0.733)</t>
  </si>
  <si>
    <t>0.735 (0.725, 0.746)</t>
  </si>
  <si>
    <t>0.575 (0.571, 0.578)</t>
  </si>
  <si>
    <t>0.574 (0.57, 0.577)</t>
  </si>
  <si>
    <t>0.915 (0.912, 0.919)</t>
  </si>
  <si>
    <t>0.933 (0.933, 0.934)</t>
  </si>
  <si>
    <t>0.629 (0.617, 0.64)</t>
  </si>
  <si>
    <t>0.608 (0.596, 0.62)</t>
  </si>
  <si>
    <t>0.874 (0.861, 0.888)</t>
  </si>
  <si>
    <t>0.91 (0.898, 0.921)</t>
  </si>
  <si>
    <t>0.927 (0.925, 0.929)</t>
  </si>
  <si>
    <t>0.91 (0.908, 0.912)</t>
  </si>
  <si>
    <t>0.936 (0.923, 0.952)</t>
  </si>
  <si>
    <t>0.944 (0.931, 0.959)</t>
  </si>
  <si>
    <t>0.554 (0.505, 0.6)</t>
  </si>
  <si>
    <t>0.55 (0.5, 0.596)</t>
  </si>
  <si>
    <t>0.798 (0.728, 0.863)</t>
  </si>
  <si>
    <t>0.781 (0.711, 0.848)</t>
  </si>
  <si>
    <t>0.459 (0.43, 0.49)</t>
  </si>
  <si>
    <t>0.464 (0.437, 0.493)</t>
  </si>
  <si>
    <t>0.966 (0.947, 0.982)</t>
  </si>
  <si>
    <t>0.944 (0.918, 0.967)</t>
  </si>
  <si>
    <t>0.958 (0.957, 0.96)</t>
  </si>
  <si>
    <t>0.806 (0.794, 0.817)</t>
  </si>
  <si>
    <t>0.793 (0.782, 0.803)</t>
  </si>
  <si>
    <t>0.955 (0.944, 0.965)</t>
  </si>
  <si>
    <t>0.95 (0.94, 0.961)</t>
  </si>
  <si>
    <t>0.957 (0.956, 0.959)</t>
  </si>
  <si>
    <t>0.446 (0.439, 0.454)</t>
  </si>
  <si>
    <t>0.45 (0.443, 0.457)</t>
  </si>
  <si>
    <t>0.947 (0.94, 0.954)</t>
  </si>
  <si>
    <t>0.928 (0.92, 0.936)</t>
  </si>
  <si>
    <t>0.906 (0.904, 0.908)</t>
  </si>
  <si>
    <t>0.672 (0.664, 0.679)</t>
  </si>
  <si>
    <t>0.668 (0.661, 0.676)</t>
  </si>
  <si>
    <t>0.922 (0.914, 0.929)</t>
  </si>
  <si>
    <t>0.86 (0.858, 0.863)</t>
  </si>
  <si>
    <t>0.875 (0.872, 0.877)</t>
  </si>
  <si>
    <t>0.448 (0.428, 0.467)</t>
  </si>
  <si>
    <t>0.471 (0.451, 0.491)</t>
  </si>
  <si>
    <t>0.908 (0.888, 0.928)</t>
  </si>
  <si>
    <t>0.892 (0.869, 0.913)</t>
  </si>
  <si>
    <t>0.337 (0.325, 0.349)</t>
  </si>
  <si>
    <t>0.348 (0.336, 0.36)</t>
  </si>
  <si>
    <t>0.927 (0.915, 0.941)</t>
  </si>
  <si>
    <t>0.958 (0.948, 0.967)</t>
  </si>
  <si>
    <t>0.922 (0.92, 0.924)</t>
  </si>
  <si>
    <t>0.905 (0.903, 0.907)</t>
  </si>
  <si>
    <t>0.961 (0.954, 0.969)</t>
  </si>
  <si>
    <t>0.278 (0.247, 0.305)</t>
  </si>
  <si>
    <t>0.272 (0.24, 0.301)</t>
  </si>
  <si>
    <t>0.901 (0.864, 0.934)</t>
  </si>
  <si>
    <t>0.901 (0.862, 0.937)</t>
  </si>
  <si>
    <t>0.883 (0.879, 0.887)</t>
  </si>
  <si>
    <t>0.877 (0.873, 0.881)</t>
  </si>
  <si>
    <t>0.889 (0.881, 0.897)</t>
  </si>
  <si>
    <t>0.899 (0.89, 0.908)</t>
  </si>
  <si>
    <t>0.959 (0.957, 0.96)</t>
  </si>
  <si>
    <t>0.924 (0.917, 0.93)</t>
  </si>
  <si>
    <t>0.164 (0.152, 0.176)</t>
  </si>
  <si>
    <t>0.137 (0.125, 0.148)</t>
  </si>
  <si>
    <t>0.785 (0.752, 0.817)</t>
  </si>
  <si>
    <t>0.768 (0.734, 0.802)</t>
  </si>
  <si>
    <t>0.917 (0.915, 0.919)</t>
  </si>
  <si>
    <t>0.916 (0.914, 0.918)</t>
  </si>
  <si>
    <t>0.981 (0.975, 0.988)</t>
  </si>
  <si>
    <t>0.985 (0.981, 0.99)</t>
  </si>
  <si>
    <t>0.089 (0.041, 0.129)</t>
  </si>
  <si>
    <t>0.091 (0.056, 0.128)</t>
  </si>
  <si>
    <t>0.957 (0.875, 1.0)</t>
  </si>
  <si>
    <t>0.902 (0.9, 0.904)</t>
  </si>
  <si>
    <t>0.949 (0.941, 0.959)</t>
  </si>
  <si>
    <t>0.95 (0.942, 0.959)</t>
  </si>
  <si>
    <t>0.21 (0.179, 0.241)</t>
  </si>
  <si>
    <t>0.153 (0.133, 0.174)</t>
  </si>
  <si>
    <t>0.867 (0.82, 0.908)</t>
  </si>
  <si>
    <t>0.865 (0.818, 0.91)</t>
  </si>
  <si>
    <t>0.898 (0.896, 0.9)</t>
  </si>
  <si>
    <t>0.904 (0.902, 0.906)</t>
  </si>
  <si>
    <t>0.619 (0.613, 0.626)</t>
  </si>
  <si>
    <t>0.632 (0.626, 0.639)</t>
  </si>
  <si>
    <t>0.84 (0.831, 0.85)</t>
  </si>
  <si>
    <t>0.839 (0.83, 0.847)</t>
  </si>
  <si>
    <t>0.84 (0.837, 0.843)</t>
  </si>
  <si>
    <t>0.822 (0.819, 0.825)</t>
  </si>
  <si>
    <t>0.518 (0.0, 0.705)</t>
  </si>
  <si>
    <t>0.439 (0.0, 0.622)</t>
  </si>
  <si>
    <t>0.154 (0.129, 0.177)</t>
  </si>
  <si>
    <t>0.201 (0.159, 0.243)</t>
  </si>
  <si>
    <t>0.993 (0.973, 1.0)</t>
  </si>
  <si>
    <t>0.986 (0.96, 1.0)</t>
  </si>
  <si>
    <t>0.805 (0.794, 0.816)</t>
  </si>
  <si>
    <t>0.823 (0.812, 0.834)</t>
  </si>
  <si>
    <t>0.935 (0.923, 0.945)</t>
  </si>
  <si>
    <t>0.734 (0.729, 0.739)</t>
  </si>
  <si>
    <t>0.584 (0.58, 0.589)</t>
  </si>
  <si>
    <t>0.915 (0.914, 0.915)</t>
  </si>
  <si>
    <t>0.977 (0.971, 0.984)</t>
  </si>
  <si>
    <t>0.948 (0.942, 0.956)</t>
  </si>
  <si>
    <t>0.409 (0.372, 0.444)</t>
  </si>
  <si>
    <t>0.163 (0.137, 0.19)</t>
  </si>
  <si>
    <t>0.938 (0.905, 0.967)</t>
  </si>
  <si>
    <t>0.804 (0.753, 0.852)</t>
  </si>
  <si>
    <t>0.927 (0.926, 0.929)</t>
  </si>
  <si>
    <t>0.788 (0.78, 0.795)</t>
  </si>
  <si>
    <t>0.598 (0.589, 0.607)</t>
  </si>
  <si>
    <t>0.97 (0.964, 0.975)</t>
  </si>
  <si>
    <t>0.879 (0.868, 0.891)</t>
  </si>
  <si>
    <t>0.867 (0.865, 0.869)</t>
  </si>
  <si>
    <t>0.901 (0.898, 0.903)</t>
  </si>
  <si>
    <t>0.943 (0.939, 0.948)</t>
  </si>
  <si>
    <t>0.574 (0.554, 0.595)</t>
  </si>
  <si>
    <t>0.294 (0.277, 0.312)</t>
  </si>
  <si>
    <t>0.945 (0.93, 0.96)</t>
  </si>
  <si>
    <t>0.865 (0.841, 0.889)</t>
  </si>
  <si>
    <t>0.895 (0.893, 0.897)</t>
  </si>
  <si>
    <t>0.807 (0.802, 0.812)</t>
  </si>
  <si>
    <t>0.637 (0.631, 0.643)</t>
  </si>
  <si>
    <t>0.96 (0.956, 0.965)</t>
  </si>
  <si>
    <t>0.754 (0.744, 0.763)</t>
  </si>
  <si>
    <t>0.825 (0.822, 0.828)</t>
  </si>
  <si>
    <t>0.899 (0.897, 0.902)</t>
  </si>
  <si>
    <t>0.962 (0.959, 0.964)</t>
  </si>
  <si>
    <t>0.962 (0.96, 0.965)</t>
  </si>
  <si>
    <t>0.532 (0.517, 0.548)</t>
  </si>
  <si>
    <t>0.544 (0.53, 0.558)</t>
  </si>
  <si>
    <t>0.887 (0.872, 0.902)</t>
  </si>
  <si>
    <t>0.885 (0.869, 0.901)</t>
  </si>
  <si>
    <t>0.914 (0.912, 0.916)</t>
  </si>
  <si>
    <t>0.969 (0.964, 0.975)</t>
  </si>
  <si>
    <t>0.965 (0.96, 0.97)</t>
  </si>
  <si>
    <t>0.311 (0.283, 0.34)</t>
  </si>
  <si>
    <t>0.351 (0.321, 0.382)</t>
  </si>
  <si>
    <t>0.934 (0.906, 0.96)</t>
  </si>
  <si>
    <t>0.867 (0.834, 0.902)</t>
  </si>
  <si>
    <t>0.902 (0.899, 0.904)</t>
  </si>
  <si>
    <t>0.249 (0.244, 0.254)</t>
  </si>
  <si>
    <t>0.235 (0.23, 0.239)</t>
  </si>
  <si>
    <t>0.881 (0.873, 0.888)</t>
  </si>
  <si>
    <t>0.907 (0.9, 0.914)</t>
  </si>
  <si>
    <t>0.512 (0.501, 0.524)</t>
  </si>
  <si>
    <t>0.435 (0.423, 0.446)</t>
  </si>
  <si>
    <t>0.882 (0.868, 0.895)</t>
  </si>
  <si>
    <t>0.877 (0.863, 0.888)</t>
  </si>
  <si>
    <t>0.881 (0.878, 0.883)</t>
  </si>
  <si>
    <t>0.94 (0.924, 0.956)</t>
  </si>
  <si>
    <t>0.935 (0.917, 0.956)</t>
  </si>
  <si>
    <t>0.094 (0.061, 0.124)</t>
  </si>
  <si>
    <t>0.14 (0.097, 0.184)</t>
  </si>
  <si>
    <t>0.872 (0.786, 0.948)</t>
  </si>
  <si>
    <t>0.797 (0.685, 0.889)</t>
  </si>
  <si>
    <t>0.877 (0.863, 0.891)</t>
  </si>
  <si>
    <t>0.887 (0.874, 0.9)</t>
  </si>
  <si>
    <t>0.149 (0.125, 0.176)</t>
  </si>
  <si>
    <t>0.157 (0.131, 0.183)</t>
  </si>
  <si>
    <t>0.647 (0.586, 0.705)</t>
  </si>
  <si>
    <t>0.703 (0.644, 0.76)</t>
  </si>
  <si>
    <t>0.924 (0.923, 0.926)</t>
  </si>
  <si>
    <t>0.935 (0.933, 0.938)</t>
  </si>
  <si>
    <t>0.149 (0.142, 0.157)</t>
  </si>
  <si>
    <t>0.14 (0.134, 0.146)</t>
  </si>
  <si>
    <t>0.901 (0.883, 0.919)</t>
  </si>
  <si>
    <t>0.45 (0.44, 0.46)</t>
  </si>
  <si>
    <t>0.396 (0.387, 0.406)</t>
  </si>
  <si>
    <t>0.816 (0.803, 0.829)</t>
  </si>
  <si>
    <t>0.85 (0.837, 0.862)</t>
  </si>
  <si>
    <t>0.873 (0.871, 0.876)</t>
  </si>
  <si>
    <t>0.979 (0.973, 0.988)</t>
  </si>
  <si>
    <t>0.968 (0.953, 0.986)</t>
  </si>
  <si>
    <t>0.086 (0.057, 0.117)</t>
  </si>
  <si>
    <t>0.085 (0.057, 0.111)</t>
  </si>
  <si>
    <t>0.929 (0.83, 1.0)</t>
  </si>
  <si>
    <t>0.912 (0.816, 1.0)</t>
  </si>
  <si>
    <t>0.951 (0.947, 0.956)</t>
  </si>
  <si>
    <t>0.966 (0.962, 0.97)</t>
  </si>
  <si>
    <t>0.092 (0.082, 0.102)</t>
  </si>
  <si>
    <t>0.125 (0.113, 0.137)</t>
  </si>
  <si>
    <t>0.88 (0.845, 0.913)</t>
  </si>
  <si>
    <t>0.94 (0.913, 0.965)</t>
  </si>
  <si>
    <t>0.901 (0.899, 0.903)</t>
  </si>
  <si>
    <t>0.923 (0.904, 0.947)</t>
  </si>
  <si>
    <t>0.903 (0.878, 0.932)</t>
  </si>
  <si>
    <t>0.007 (0.005, 0.008)</t>
  </si>
  <si>
    <t>0.006 (0.005, 0.008)</t>
  </si>
  <si>
    <t>0.768 (0.636, 0.886)</t>
  </si>
  <si>
    <t>0.784 (0.639, 0.906)</t>
  </si>
  <si>
    <t>0.877 (0.875, 0.879)</t>
  </si>
  <si>
    <t>0.374 (0.344, 0.406)</t>
  </si>
  <si>
    <t>0.409 (0.381, 0.438)</t>
  </si>
  <si>
    <t>0.884 (0.853, 0.916)</t>
  </si>
  <si>
    <t>0.883 (0.847, 0.915)</t>
  </si>
  <si>
    <t>0.907 (0.905, 0.909)</t>
  </si>
  <si>
    <t>0.934 (0.911, 0.962)</t>
  </si>
  <si>
    <t>0.917 (0.893, 0.946)</t>
  </si>
  <si>
    <t>0.04 (0.021, 0.059)</t>
  </si>
  <si>
    <t>0.045 (0.026, 0.066)</t>
  </si>
  <si>
    <t>0.814 (0.667, 0.938)</t>
  </si>
  <si>
    <t>0.697 (0.531, 0.861)</t>
  </si>
  <si>
    <t>0.979 (0.975, 0.984)</t>
  </si>
  <si>
    <t>0.973 (0.967, 0.979)</t>
  </si>
  <si>
    <t>0.299 (0.26, 0.343)</t>
  </si>
  <si>
    <t>0.298 (0.257, 0.339)</t>
  </si>
  <si>
    <t>0.954 (0.92, 0.983)</t>
  </si>
  <si>
    <t>0.903 (0.855, 0.947)</t>
  </si>
  <si>
    <t>0.893 (0.891, 0.895)</t>
  </si>
  <si>
    <t>0.903 (0.0, 0.994)</t>
  </si>
  <si>
    <t>0.908 (0.0, 0.998)</t>
  </si>
  <si>
    <t>0.002 (-0.0, 0.002)</t>
  </si>
  <si>
    <t>0.005 (-0.0, 0.007)</t>
  </si>
  <si>
    <t>0.89 (0.815, 0.981)</t>
  </si>
  <si>
    <t>0.915 (0.836, 0.988)</t>
  </si>
  <si>
    <t>0.006 (0.001, 0.009)</t>
  </si>
  <si>
    <t>0.005 (0.002, 0.008)</t>
  </si>
  <si>
    <t>0.818 (0.5, 1.0)</t>
  </si>
  <si>
    <t>0.814 (0.5, 1.0)</t>
  </si>
  <si>
    <t>0.894 (0.892, 0.897)</t>
  </si>
  <si>
    <t>0.716 (0.0, 1.0)</t>
  </si>
  <si>
    <t>0.674 (0.0, 0.993)</t>
  </si>
  <si>
    <t>0.016 (-0.0, 0.026)</t>
  </si>
  <si>
    <t>0.919 (0.917, 0.921)</t>
  </si>
  <si>
    <t>0.989 (0.989, 0.989)</t>
  </si>
  <si>
    <t>0.902 (0.901, 0.903)</t>
  </si>
  <si>
    <t>0.889 (0.888, 0.89)</t>
  </si>
  <si>
    <t>0.938 (0.937, 0.94)</t>
  </si>
  <si>
    <t>0.921 (0.919, 0.923)</t>
  </si>
  <si>
    <t>0.552 (0.543, 0.561)</t>
  </si>
  <si>
    <t>0.458 (0.448, 0.467)</t>
  </si>
  <si>
    <t>0.889 (0.879, 0.899)</t>
  </si>
  <si>
    <t>0.821 (0.809, 0.833)</t>
  </si>
  <si>
    <t>0.837 (0.834, 0.84)</t>
  </si>
  <si>
    <t>0.864 (0.862, 0.867)</t>
  </si>
  <si>
    <t>0.675 (0.0, 0.99)</t>
  </si>
  <si>
    <t>0.711 (0.0, 0.988)</t>
  </si>
  <si>
    <t>0.782 (0.633, 0.93)</t>
  </si>
  <si>
    <t>0.763 (0.599, 0.924)</t>
  </si>
  <si>
    <t>0.857 (0.5, 1.0)</t>
  </si>
  <si>
    <t>0.721 (0.2, 1.0)</t>
  </si>
  <si>
    <t>0.765 (0.763, 0.769)</t>
  </si>
  <si>
    <t>0.753 (0.751, 0.757)</t>
  </si>
  <si>
    <t>0.702 (0.0, 0.982)</t>
  </si>
  <si>
    <t>0.601 (0.0, 0.887)</t>
  </si>
  <si>
    <t>0.831 (0.828, 0.833)</t>
  </si>
  <si>
    <t>0.863 (0.761, 0.955)</t>
  </si>
  <si>
    <t>0.849 (0.75, 0.943)</t>
  </si>
  <si>
    <t>0.883 (0.5, 1.0)</t>
  </si>
  <si>
    <t>0.896 (0.571, 1.0)</t>
  </si>
  <si>
    <t>0.771 (0.768, 0.774)</t>
  </si>
  <si>
    <t>0.76 (0.758, 0.763)</t>
  </si>
  <si>
    <t>0.984 (0.979, 0.99)</t>
  </si>
  <si>
    <t>0.978 (0.972, 0.985)</t>
  </si>
  <si>
    <t>0.015 (0.009, 0.021)</t>
  </si>
  <si>
    <t>0.96 (0.85, 1.0)</t>
  </si>
  <si>
    <t>0.852 (0.85, 0.854)</t>
  </si>
  <si>
    <t>0.867 (0.862, 0.873)</t>
  </si>
  <si>
    <t>0.038 (0.035, 0.04)</t>
  </si>
  <si>
    <t>0.042 (0.04, 0.045)</t>
  </si>
  <si>
    <t>0.843 (0.815, 0.872)</t>
  </si>
  <si>
    <t>0.867 (0.839, 0.894)</t>
  </si>
  <si>
    <t>0.745 (0.742, 0.748)</t>
  </si>
  <si>
    <t>0.757 (0.753, 0.76)</t>
  </si>
  <si>
    <t>0.912 (0.911, 0.914)</t>
  </si>
  <si>
    <t>0.636 (0.626, 0.645)</t>
  </si>
  <si>
    <t>0.679 (0.67, 0.688)</t>
  </si>
  <si>
    <t>0.888 (0.884, 0.892)</t>
  </si>
  <si>
    <t>0.889 (0.885, 0.893)</t>
  </si>
  <si>
    <t>0.167 (0.161, 0.174)</t>
  </si>
  <si>
    <t>0.161 (0.155, 0.167)</t>
  </si>
  <si>
    <t>0.788 (0.768, 0.806)</t>
  </si>
  <si>
    <t>0.818 (0.799, 0.837)</t>
  </si>
  <si>
    <t>0.822 (0.82, 0.825)</t>
  </si>
  <si>
    <t>0.795 (0.792, 0.798)</t>
  </si>
  <si>
    <t>0.9 (0.896, 0.902)</t>
  </si>
  <si>
    <t>0.906 (0.904, 0.909)</t>
  </si>
  <si>
    <t>0.228 (0.22, 0.234)</t>
  </si>
  <si>
    <t>0.239 (0.232, 0.245)</t>
  </si>
  <si>
    <t>0.866 (0.853, 0.878)</t>
  </si>
  <si>
    <t>0.882 (0.869, 0.893)</t>
  </si>
  <si>
    <t>0.776 (0.773, 0.779)</t>
  </si>
  <si>
    <t>0.779 (0.776, 0.782)</t>
  </si>
  <si>
    <t>0.594 (0.584, 0.604)</t>
  </si>
  <si>
    <t>0.371 (0.361, 0.381)</t>
  </si>
  <si>
    <t>0.823 (0.809, 0.836)</t>
  </si>
  <si>
    <t>0.756 (0.753, 0.759)</t>
  </si>
  <si>
    <t>0.492 (0.469, 0.516)</t>
  </si>
  <si>
    <t>0.459 (0.437, 0.48)</t>
  </si>
  <si>
    <t>0.926 (0.907, 0.944)</t>
  </si>
  <si>
    <t>0.859 (0.836, 0.882)</t>
  </si>
  <si>
    <t>0.952 (0.951, 0.954)</t>
  </si>
  <si>
    <t>0.943 (0.937, 0.948)</t>
  </si>
  <si>
    <t>0.193 (0.178, 0.208)</t>
  </si>
  <si>
    <t>0.176 (0.161, 0.19)</t>
  </si>
  <si>
    <t>0.904 (0.877, 0.93)</t>
  </si>
  <si>
    <t>0.846 (0.814, 0.877)</t>
  </si>
  <si>
    <t>0.673 (0.0, 0.958)</t>
  </si>
  <si>
    <t>0.63 (0.0, 0.916)</t>
  </si>
  <si>
    <t>0.892 (0.891, 0.892)</t>
  </si>
  <si>
    <t>0.956 (0.956, 0.957)</t>
  </si>
  <si>
    <t>0.93 (0.93, 0.93)</t>
  </si>
  <si>
    <r>
      <rPr>
        <b/>
        <sz val="8"/>
        <color rgb="FF000000"/>
        <rFont val="Arial"/>
      </rPr>
      <t xml:space="preserve">Supplementary Table 19: </t>
    </r>
    <r>
      <rPr>
        <sz val="8"/>
        <color rgb="FF000000"/>
        <rFont val="Arial"/>
      </rPr>
      <t xml:space="preserve">Performance of the models on the JGH dataset (N = 218776) When the CI are non-overlapping, the difference is reported in ΔSSL-SL. Prevalence for label groups counts any positive in a member of its class as a positive.  </t>
    </r>
  </si>
  <si>
    <t>0.974 (0.965, 0.999)</t>
  </si>
  <si>
    <t>0.984 (0.985, 0.998)</t>
  </si>
  <si>
    <t>0.007 (0.002, 0.014)</t>
  </si>
  <si>
    <t>0.003 (0.0, 0.006)</t>
  </si>
  <si>
    <t>0.741 (0.0, 1.0)</t>
  </si>
  <si>
    <t>0.857 (0.819, 0.903)</t>
  </si>
  <si>
    <t>0.868 (0.836, 0.904)</t>
  </si>
  <si>
    <t>0.007 (0.004, 0.01)</t>
  </si>
  <si>
    <t>0.317 (0.167, 0.468)</t>
  </si>
  <si>
    <t>0.018 (0.0, 0.069)</t>
  </si>
  <si>
    <t>0.945 (0.922, 0.973)</t>
  </si>
  <si>
    <t>0.912 (0.878, 0.947)</t>
  </si>
  <si>
    <t>0.46 (0.364, 0.557)</t>
  </si>
  <si>
    <t>0.515 (0.423, 0.598)</t>
  </si>
  <si>
    <t>0.754 (0.613, 0.875)</t>
  </si>
  <si>
    <t>0.788 (0.652, 0.914)</t>
  </si>
  <si>
    <t>0.5 (0.488, 0.511)</t>
  </si>
  <si>
    <t>0.55 (0.538, 0.562)</t>
  </si>
  <si>
    <t>0.738 (0.721, 0.755)</t>
  </si>
  <si>
    <t>0.756 (0.74, 0.773)</t>
  </si>
  <si>
    <t>0.925 (0.921, 0.93)</t>
  </si>
  <si>
    <t>0.157 (0.144, 0.169)</t>
  </si>
  <si>
    <t>0.198 (0.184, 0.211)</t>
  </si>
  <si>
    <t>0.72 (0.69, 0.749)</t>
  </si>
  <si>
    <t>0.862 (0.84, 0.885)</t>
  </si>
  <si>
    <t>0.872 (0.87, 0.874)</t>
  </si>
  <si>
    <t>0.952 (0.95, 0.953)</t>
  </si>
  <si>
    <t>0.925 (0.921, 0.928)</t>
  </si>
  <si>
    <t>0.923 (0.919, 0.927)</t>
  </si>
  <si>
    <t>0.869 (0.865, 0.872)</t>
  </si>
  <si>
    <t>0.895 (0.891, 0.898)</t>
  </si>
  <si>
    <t>0.879 (0.875, 0.883)</t>
  </si>
  <si>
    <t>0.842 (0.834, 0.851)</t>
  </si>
  <si>
    <t>0.909 (0.903, 0.916)</t>
  </si>
  <si>
    <t>0.913 (0.909, 0.916)</t>
  </si>
  <si>
    <t>0.909 (0.906, 0.913)</t>
  </si>
  <si>
    <t>0.228 (0.217, 0.238)</t>
  </si>
  <si>
    <t>0.223 (0.213, 0.233)</t>
  </si>
  <si>
    <t>0.607 (0.585, 0.628)</t>
  </si>
  <si>
    <t>0.735 (0.716, 0.755)</t>
  </si>
  <si>
    <t>0.92 (0.915, 0.925)</t>
  </si>
  <si>
    <t>0.91 (0.905, 0.917)</t>
  </si>
  <si>
    <t>0.807 (0.773, 0.843)</t>
  </si>
  <si>
    <t>0.806 (0.772, 0.839)</t>
  </si>
  <si>
    <t>0.877 (0.876, 0.879)</t>
  </si>
  <si>
    <t>0.712 (0.707, 0.718)</t>
  </si>
  <si>
    <t>0.733 (0.727, 0.738)</t>
  </si>
  <si>
    <t>0.912 (0.91, 0.915)</t>
  </si>
  <si>
    <t>0.898 (0.896, 0.901)</t>
  </si>
  <si>
    <t>0.982 (0.979, 0.985)</t>
  </si>
  <si>
    <t>0.895 (0.893, 0.898)</t>
  </si>
  <si>
    <t>0.907 (0.904, 0.909)</t>
  </si>
  <si>
    <t>0.93 (0.925, 0.934)</t>
  </si>
  <si>
    <t>0.919 (0.917, 0.92)</t>
  </si>
  <si>
    <t>0.926 (0.924, 0.928)</t>
  </si>
  <si>
    <t>0.918 (0.913, 0.922)</t>
  </si>
  <si>
    <t>0.928 (0.923, 0.932)</t>
  </si>
  <si>
    <t>0.972 (0.971, 0.972)</t>
  </si>
  <si>
    <t>0.837 (0.833, 0.841)</t>
  </si>
  <si>
    <t>0.82 (0.815, 0.825)</t>
  </si>
  <si>
    <t>0.936 (0.931, 0.942)</t>
  </si>
  <si>
    <t>0.946 (0.945, 0.948)</t>
  </si>
  <si>
    <t>0.598 (0.59, 0.605)</t>
  </si>
  <si>
    <t>0.588 (0.58, 0.596)</t>
  </si>
  <si>
    <t>0.96 (0.954, 0.965)</t>
  </si>
  <si>
    <t>0.966 (0.962, 0.971)</t>
  </si>
  <si>
    <t>0.907 (0.906, 0.909)</t>
  </si>
  <si>
    <t>0.902 (0.9, 0.903)</t>
  </si>
  <si>
    <t>0.953 (0.952, 0.953)</t>
  </si>
  <si>
    <t>0.578 (0.576, 0.581)</t>
  </si>
  <si>
    <t>0.586 (0.584, 0.588)</t>
  </si>
  <si>
    <t>0.816 (0.813, 0.819)</t>
  </si>
  <si>
    <t>0.945 (0.945, 0.945)</t>
  </si>
  <si>
    <t>0.94 (0.94, 0.94)</t>
  </si>
  <si>
    <t>0.638 (0.631, 0.646)</t>
  </si>
  <si>
    <t>0.67 (0.663, 0.678)</t>
  </si>
  <si>
    <t>0.927 (0.921, 0.934)</t>
  </si>
  <si>
    <t>0.946 (0.94, 0.952)</t>
  </si>
  <si>
    <t>0.961 (0.945, 0.982)</t>
  </si>
  <si>
    <t>0.914 (0.88, 0.95)</t>
  </si>
  <si>
    <t>0.469 (0.373, 0.564)</t>
  </si>
  <si>
    <t>0.526 (0.433, 0.605)</t>
  </si>
  <si>
    <t>0.768 (0.631, 0.886)</t>
  </si>
  <si>
    <t>0.802 (0.667, 0.927)</t>
  </si>
  <si>
    <t>0.953 (0.938, 0.968)</t>
  </si>
  <si>
    <t>0.949 (0.928, 0.976)</t>
  </si>
  <si>
    <t>0.621 (0.333, 0.857)</t>
  </si>
  <si>
    <t>0.573 (0.286, 0.833)</t>
  </si>
  <si>
    <t>0.89 (0.884, 0.896)</t>
  </si>
  <si>
    <t>0.891 (0.886, 0.897)</t>
  </si>
  <si>
    <t>0.964 (0.958, 0.971)</t>
  </si>
  <si>
    <t>0.968 (0.962, 0.974)</t>
  </si>
  <si>
    <t>0.722 (0.717, 0.727)</t>
  </si>
  <si>
    <t>0.731 (0.727, 0.736)</t>
  </si>
  <si>
    <t>0.877 (0.871, 0.883)</t>
  </si>
  <si>
    <t>0.871 (0.865, 0.876)</t>
  </si>
  <si>
    <t>0.934 (0.933, 0.936)</t>
  </si>
  <si>
    <t>0.943 (0.942, 0.945)</t>
  </si>
  <si>
    <t>0.86 (0.858, 0.862)</t>
  </si>
  <si>
    <t>0.885 (0.883, 0.887)</t>
  </si>
  <si>
    <t>0.511 (0.507, 0.515)</t>
  </si>
  <si>
    <t>0.571 (0.567, 0.576)</t>
  </si>
  <si>
    <t>0.73 (0.723, 0.737)</t>
  </si>
  <si>
    <t>0.792 (0.786, 0.798)</t>
  </si>
  <si>
    <t>0.846 (0.844, 0.848)</t>
  </si>
  <si>
    <t>0.859 (0.857, 0.86)</t>
  </si>
  <si>
    <t>0.963 (0.959, 0.968)</t>
  </si>
  <si>
    <t>0.954 (0.949, 0.959)</t>
  </si>
  <si>
    <t>0.632 (0.615, 0.65)</t>
  </si>
  <si>
    <t>0.672 (0.658, 0.687)</t>
  </si>
  <si>
    <t>0.902 (0.885, 0.918)</t>
  </si>
  <si>
    <t>0.883 (0.865, 0.9)</t>
  </si>
  <si>
    <t>0.95 (0.948, 0.953)</t>
  </si>
  <si>
    <t>0.457 (0.447, 0.468)</t>
  </si>
  <si>
    <t>0.485 (0.474, 0.497)</t>
  </si>
  <si>
    <t>0.722 (0.705, 0.739)</t>
  </si>
  <si>
    <t>0.817 (0.802, 0.832)</t>
  </si>
  <si>
    <t>0.135 (0.12, 0.149)</t>
  </si>
  <si>
    <t>0.236 (0.21, 0.259)</t>
  </si>
  <si>
    <t>0.89 (0.859, 0.92)</t>
  </si>
  <si>
    <t>0.921 (0.893, 0.946)</t>
  </si>
  <si>
    <t>0.946 (0.944, 0.947)</t>
  </si>
  <si>
    <t>0.938 (0.936, 0.939)</t>
  </si>
  <si>
    <t>0.817 (0.812, 0.821)</t>
  </si>
  <si>
    <t>0.797 (0.792, 0.802)</t>
  </si>
  <si>
    <t>0.893 (0.887, 0.9)</t>
  </si>
  <si>
    <t>0.886 (0.879, 0.892)</t>
  </si>
  <si>
    <t>0.746 (0.743, 0.749)</t>
  </si>
  <si>
    <t>0.731 (0.728, 0.735)</t>
  </si>
  <si>
    <t>0.279 (0.274, 0.284)</t>
  </si>
  <si>
    <t>0.257 (0.251, 0.262)</t>
  </si>
  <si>
    <t>0.349 (0.34, 0.359)</t>
  </si>
  <si>
    <t>0.337 (0.327, 0.347)</t>
  </si>
  <si>
    <t>0.641 (0.0, 0.902)</t>
  </si>
  <si>
    <t>0.614 (0.0, 0.886)</t>
  </si>
  <si>
    <t>0.886 (0.885, 0.888)</t>
  </si>
  <si>
    <t>0.884 (0.882, 0.885)</t>
  </si>
  <si>
    <t>0.927 (0.908, 0.949)</t>
  </si>
  <si>
    <t>0.858 (0.818, 0.905)</t>
  </si>
  <si>
    <t>0.02 (0.01, 0.031)</t>
  </si>
  <si>
    <t>0.015 (0.004, 0.027)</t>
  </si>
  <si>
    <t>0.68 (0.513, 0.848)</t>
  </si>
  <si>
    <t>0.637 (0.455, 0.811)</t>
  </si>
  <si>
    <t>0.913 (0.907, 0.92)</t>
  </si>
  <si>
    <t>0.064 (0.058, 0.069)</t>
  </si>
  <si>
    <t>0.086 (0.078, 0.094)</t>
  </si>
  <si>
    <t>0.81 (0.779, 0.838)</t>
  </si>
  <si>
    <t>0.831 (0.802, 0.86)</t>
  </si>
  <si>
    <t>0.858 (0.857, 0.86)</t>
  </si>
  <si>
    <t>0.835 (0.833, 0.837)</t>
  </si>
  <si>
    <t>0.809 (0.802, 0.818)</t>
  </si>
  <si>
    <t>0.746 (0.737, 0.756)</t>
  </si>
  <si>
    <t>0.961 (0.954, 0.968)</t>
  </si>
  <si>
    <t>0.952 (0.952, 0.953)</t>
  </si>
  <si>
    <t>0.637 (0.634, 0.64)</t>
  </si>
  <si>
    <t>0.548 (0.544, 0.551)</t>
  </si>
  <si>
    <t>0.726 (0.721, 0.731)</t>
  </si>
  <si>
    <t>0.825 (0.821, 0.83)</t>
  </si>
  <si>
    <t>0.916 (0.916, 0.917)</t>
  </si>
  <si>
    <t>0.899 (0.898, 0.901)</t>
  </si>
  <si>
    <t>0.594 (0.589, 0.599)</t>
  </si>
  <si>
    <t>0.588 (0.583, 0.593)</t>
  </si>
  <si>
    <t>0.576 (0.567, 0.585)</t>
  </si>
  <si>
    <t>0.713 (0.705, 0.721)</t>
  </si>
  <si>
    <t>0.921 (0.919, 0.922)</t>
  </si>
  <si>
    <t>0.957 (0.952, 0.962)</t>
  </si>
  <si>
    <t>0.92 (0.914, 0.927)</t>
  </si>
  <si>
    <t>0.442 (0.42, 0.465)</t>
  </si>
  <si>
    <t>0.171 (0.156, 0.187)</t>
  </si>
  <si>
    <t>0.823 (0.795, 0.851)</t>
  </si>
  <si>
    <t>0.721 (0.688, 0.753)</t>
  </si>
  <si>
    <t>0.783 (0.78, 0.787)</t>
  </si>
  <si>
    <t>0.616 (0.612, 0.621)</t>
  </si>
  <si>
    <t>0.837 (0.831, 0.842)</t>
  </si>
  <si>
    <t>0.781 (0.775, 0.787)</t>
  </si>
  <si>
    <t>0.375 (0.355, 0.393)</t>
  </si>
  <si>
    <t>0.376 (0.357, 0.394)</t>
  </si>
  <si>
    <t>0.765 (0.738, 0.791)</t>
  </si>
  <si>
    <t>0.826 (0.802, 0.849)</t>
  </si>
  <si>
    <t>0.932 (0.928, 0.937)</t>
  </si>
  <si>
    <t>0.155 (0.147, 0.164)</t>
  </si>
  <si>
    <t>0.179 (0.168, 0.188)</t>
  </si>
  <si>
    <t>0.727 (0.702, 0.755)</t>
  </si>
  <si>
    <t>0.739 (0.713, 0.765)</t>
  </si>
  <si>
    <t>0.173 (0.17, 0.177)</t>
  </si>
  <si>
    <t>0.143 (0.14, 0.146)</t>
  </si>
  <si>
    <t>0.758 (0.749, 0.767)</t>
  </si>
  <si>
    <t>0.784 (0.776, 0.792)</t>
  </si>
  <si>
    <t>0.932 (0.931, 0.932)</t>
  </si>
  <si>
    <t>0.914 (0.914, 0.915)</t>
  </si>
  <si>
    <t>0.942 (0.941, 0.944)</t>
  </si>
  <si>
    <t>0.394 (0.385, 0.402)</t>
  </si>
  <si>
    <t>0.301 (0.293, 0.31)</t>
  </si>
  <si>
    <t>0.941 (0.933, 0.949)</t>
  </si>
  <si>
    <t>0.889 (0.878, 0.899)</t>
  </si>
  <si>
    <t>0.864 (0.862, 0.865)</t>
  </si>
  <si>
    <t>0.855 (0.845, 0.866)</t>
  </si>
  <si>
    <t>0.844 (0.832, 0.856)</t>
  </si>
  <si>
    <t>0.04 (0.031, 0.047)</t>
  </si>
  <si>
    <t>0.041 (0.032, 0.05)</t>
  </si>
  <si>
    <t>0.562 (0.51, 0.611)</t>
  </si>
  <si>
    <t>0.574 (0.528, 0.626)</t>
  </si>
  <si>
    <t>0.906 (0.905, 0.908)</t>
  </si>
  <si>
    <t>0.939 (0.936, 0.943)</t>
  </si>
  <si>
    <t>0.14 (0.132, 0.148)</t>
  </si>
  <si>
    <t>0.122 (0.116, 0.128)</t>
  </si>
  <si>
    <t>0.907 (0.889, 0.923)</t>
  </si>
  <si>
    <t>0.911 (0.909, 0.914)</t>
  </si>
  <si>
    <t>0.262 (0.255, 0.269)</t>
  </si>
  <si>
    <t>0.282 (0.275, 0.29)</t>
  </si>
  <si>
    <t>0.831 (0.82, 0.843)</t>
  </si>
  <si>
    <t>0.833 (0.82, 0.844)</t>
  </si>
  <si>
    <t>0.865 (0.863, 0.867)</t>
  </si>
  <si>
    <t>0.876 (0.874, 0.877)</t>
  </si>
  <si>
    <t>0.876 (0.863, 0.89)</t>
  </si>
  <si>
    <t>0.865 (0.851, 0.88)</t>
  </si>
  <si>
    <t>0.068 (0.052, 0.085)</t>
  </si>
  <si>
    <t>0.087 (0.063, 0.109)</t>
  </si>
  <si>
    <t>0.519 (0.451, 0.586)</t>
  </si>
  <si>
    <t>0.531 (0.462, 0.6)</t>
  </si>
  <si>
    <t>0.868 (0.863, 0.874)</t>
  </si>
  <si>
    <t>0.887 (0.881, 0.892)</t>
  </si>
  <si>
    <t>0.089 (0.082, 0.097)</t>
  </si>
  <si>
    <t>0.562 (0.53, 0.592)</t>
  </si>
  <si>
    <t>0.626 (0.594, 0.657)</t>
  </si>
  <si>
    <t>0.923 (0.922, 0.924)</t>
  </si>
  <si>
    <t>0.824 (0.755, 0.901)</t>
  </si>
  <si>
    <t>0.826 (0.74, 0.913)</t>
  </si>
  <si>
    <t>0.138 (0.0, 0.5)</t>
  </si>
  <si>
    <t>0.564 (0.0, 1.0)</t>
  </si>
  <si>
    <t>0.893 (0.889, 0.897)</t>
  </si>
  <si>
    <t>0.228 (0.216, 0.24)</t>
  </si>
  <si>
    <t>0.24 (0.228, 0.253)</t>
  </si>
  <si>
    <t>0.503 (0.479, 0.526)</t>
  </si>
  <si>
    <t>0.536 (0.515, 0.559)</t>
  </si>
  <si>
    <t>0.913 (0.905, 0.921)</t>
  </si>
  <si>
    <t>0.913 (0.905, 0.92)</t>
  </si>
  <si>
    <t>0.045 (0.038, 0.053)</t>
  </si>
  <si>
    <t>0.053 (0.041, 0.063)</t>
  </si>
  <si>
    <t>0.71 (0.657, 0.761)</t>
  </si>
  <si>
    <t>0.723 (0.672, 0.771)</t>
  </si>
  <si>
    <t>0.889 (0.882, 0.897)</t>
  </si>
  <si>
    <t>0.917 (0.911, 0.923)</t>
  </si>
  <si>
    <t>0.172 (0.154, 0.19)</t>
  </si>
  <si>
    <t>0.193 (0.174, 0.212)</t>
  </si>
  <si>
    <t>0.617 (0.579, 0.654)</t>
  </si>
  <si>
    <t>0.671 (0.637, 0.706)</t>
  </si>
  <si>
    <t>0.936 (0.934, 0.937)</t>
  </si>
  <si>
    <t>0.773 (0.724, 0.827)</t>
  </si>
  <si>
    <t>0.692 (0.636, 0.751)</t>
  </si>
  <si>
    <t>0.006 (0.001, 0.011)</t>
  </si>
  <si>
    <t>0.004 (0.0, 0.007)</t>
  </si>
  <si>
    <t>0.379 (0.2, 0.583)</t>
  </si>
  <si>
    <t>0.327 (0.15, 0.524)</t>
  </si>
  <si>
    <t>0.862 (0.861, 0.863)</t>
  </si>
  <si>
    <t>0.942 (0.94, 0.943)</t>
  </si>
  <si>
    <t>0.897 (0.897, 0.898)</t>
  </si>
  <si>
    <t>0.89 (0.889, 0.89)</t>
  </si>
  <si>
    <t>0.447 (0.442, 0.452)</t>
  </si>
  <si>
    <t>0.425 (0.419, 0.43)</t>
  </si>
  <si>
    <t>0.742 (0.733, 0.75)</t>
  </si>
  <si>
    <t>0.732 (0.723, 0.74)</t>
  </si>
  <si>
    <t>0.881 (0.879, 0.882)</t>
  </si>
  <si>
    <t>0.827 (0.813, 0.842)</t>
  </si>
  <si>
    <t>0.769 (0.75, 0.788)</t>
  </si>
  <si>
    <t>0.001 (0.001, 0.002)</t>
  </si>
  <si>
    <t>0.193 (0.116, 0.282)</t>
  </si>
  <si>
    <t>0.085 (0.035, 0.153)</t>
  </si>
  <si>
    <t>0.63 (0.0, 0.892)</t>
  </si>
  <si>
    <t>0.701 (0.0, 0.99)</t>
  </si>
  <si>
    <t>0.85 (0.848, 0.852)</t>
  </si>
  <si>
    <t>0.784 (0.751, 0.823)</t>
  </si>
  <si>
    <t>0.797 (0.777, 0.817)</t>
  </si>
  <si>
    <t>0.05 (0.0, 0.2)</t>
  </si>
  <si>
    <t>0.891 (0.89, 0.893)</t>
  </si>
  <si>
    <t>0.883 (0.882, 0.885)</t>
  </si>
  <si>
    <t>0.585 (0.578, 0.591)</t>
  </si>
  <si>
    <t>0.567 (0.56, 0.574)</t>
  </si>
  <si>
    <t>0.018 (0.018, 0.019)</t>
  </si>
  <si>
    <t>0.317 (0.296, 0.339)</t>
  </si>
  <si>
    <t>0.33 (0.308, 0.35)</t>
  </si>
  <si>
    <t>0.76 (0.757, 0.762)</t>
  </si>
  <si>
    <t>0.744 (0.742, 0.746)</t>
  </si>
  <si>
    <t>0.729 (0.718, 0.74)</t>
  </si>
  <si>
    <t>0.76 (0.751, 0.768)</t>
  </si>
  <si>
    <t>0.065 (0.059, 0.071)</t>
  </si>
  <si>
    <t>0.502 (0.47, 0.532)</t>
  </si>
  <si>
    <t>0.45 (0.416, 0.479)</t>
  </si>
  <si>
    <t>0.896 (0.894, 0.897)</t>
  </si>
  <si>
    <t>0.518 (0.508, 0.527)</t>
  </si>
  <si>
    <t>0.546 (0.535, 0.556)</t>
  </si>
  <si>
    <t>0.004 (0.004, 0.004)</t>
  </si>
  <si>
    <t>0.004 (0.004, 0.005)</t>
  </si>
  <si>
    <t>0.174 (0.147, 0.204)</t>
  </si>
  <si>
    <t>0.266 (0.233, 0.301)</t>
  </si>
  <si>
    <t>0.74 (0.737, 0.742)</t>
  </si>
  <si>
    <t>0.74 (0.738, 0.742)</t>
  </si>
  <si>
    <t>0.955 (0.949, 0.962)</t>
  </si>
  <si>
    <t>0.868 (0.856, 0.882)</t>
  </si>
  <si>
    <t>0.013 (0.011, 0.015)</t>
  </si>
  <si>
    <t>0.902 (0.848, 0.953)</t>
  </si>
  <si>
    <t>0.611 (0.529, 0.696)</t>
  </si>
  <si>
    <t>0.084 (0.081, 0.086)</t>
  </si>
  <si>
    <t>0.75 (0.735, 0.765)</t>
  </si>
  <si>
    <t>0.791 (0.777, 0.804)</t>
  </si>
  <si>
    <t>0.776 (0.774, 0.778)</t>
  </si>
  <si>
    <t>0.765 (0.763, 0.767)</t>
  </si>
  <si>
    <t>0.713 (0.706, 0.719)</t>
  </si>
  <si>
    <t>0.762 (0.757, 0.768)</t>
  </si>
  <si>
    <t>0.916 (0.914, 0.919)</t>
  </si>
  <si>
    <t>0.111 (0.107, 0.116)</t>
  </si>
  <si>
    <t>0.131 (0.126, 0.135)</t>
  </si>
  <si>
    <t>0.792 (0.776, 0.809)</t>
  </si>
  <si>
    <t>0.829 (0.812, 0.844)</t>
  </si>
  <si>
    <t>0.828 (0.826, 0.83)</t>
  </si>
  <si>
    <t>0.837 (0.835, 0.839)</t>
  </si>
  <si>
    <t>0.792 (0.789, 0.795)</t>
  </si>
  <si>
    <t>0.787 (0.783, 0.79)</t>
  </si>
  <si>
    <t>0.174 (0.171, 0.178)</t>
  </si>
  <si>
    <t>0.176 (0.172, 0.18)</t>
  </si>
  <si>
    <t>0.673 (0.662, 0.684)</t>
  </si>
  <si>
    <t>0.691 (0.68, 0.702)</t>
  </si>
  <si>
    <t>0.787 (0.785, 0.789)</t>
  </si>
  <si>
    <t>0.792 (0.79, 0.794)</t>
  </si>
  <si>
    <t>0.515 (0.509, 0.522)</t>
  </si>
  <si>
    <t>0.331 (0.325, 0.337)</t>
  </si>
  <si>
    <t>0.893 (0.886, 0.9)</t>
  </si>
  <si>
    <t>0.803 (0.801, 0.805)</t>
  </si>
  <si>
    <t>0.695 (0.693, 0.698)</t>
  </si>
  <si>
    <t>0.946 (0.943, 0.949)</t>
  </si>
  <si>
    <t>0.378 (0.364, 0.392)</t>
  </si>
  <si>
    <t>0.373 (0.36, 0.386)</t>
  </si>
  <si>
    <t>0.781 (0.761, 0.801)</t>
  </si>
  <si>
    <t>0.79 (0.771, 0.81)</t>
  </si>
  <si>
    <t>0.797 (0.791, 0.804)</t>
  </si>
  <si>
    <t>0.82 (0.814, 0.826)</t>
  </si>
  <si>
    <t>0.221 (0.211, 0.23)</t>
  </si>
  <si>
    <t>0.548 (0.527, 0.568)</t>
  </si>
  <si>
    <t>0.635 (0.614, 0.655)</t>
  </si>
  <si>
    <t>0.872 (0.872, 0.873)</t>
  </si>
  <si>
    <t>0.877 (0.877, 0.878)</t>
  </si>
  <si>
    <t>0.919 (0.919, 0.92)</t>
  </si>
  <si>
    <t>0.932 (0.932, 0.932)</t>
  </si>
  <si>
    <r>
      <rPr>
        <b/>
        <sz val="8"/>
        <color rgb="FF000000"/>
        <rFont val="Arial"/>
      </rPr>
      <t xml:space="preserve">Supplementary Table 20: </t>
    </r>
    <r>
      <rPr>
        <sz val="8"/>
        <color rgb="FF000000"/>
        <rFont val="Arial"/>
      </rPr>
      <t xml:space="preserve">Performance of the models on the NYP dataset (N = 10000). When the CI are non-overlapping, the difference is reported in ΔSSL-SL. Prevalence for label groups counts any positive in a member of its class as a positive.  </t>
    </r>
  </si>
  <si>
    <t>0.95 (0.947, 0.952)</t>
  </si>
  <si>
    <t>0.967 (0.0, 1.0)</t>
  </si>
  <si>
    <t>0.964 (0.0, 1.0)</t>
  </si>
  <si>
    <t>0.275 (-0.0, 0.625)</t>
  </si>
  <si>
    <t>0.356 (-0.0, 1.0)</t>
  </si>
  <si>
    <t>0.986 (0.983, 0.989)</t>
  </si>
  <si>
    <t>0.941 (0.931, 0.952)</t>
  </si>
  <si>
    <t>0.939 (0.93, 0.949)</t>
  </si>
  <si>
    <t>0.982 (0.971, 0.99)</t>
  </si>
  <si>
    <t>0.984 (0.974, 0.993)</t>
  </si>
  <si>
    <t>0.969 (0.941, 0.999)</t>
  </si>
  <si>
    <t>0.938 (0.887, 0.999)</t>
  </si>
  <si>
    <t>0.554 (0.286, 0.806)</t>
  </si>
  <si>
    <t>0.44 (0.214, 0.664)</t>
  </si>
  <si>
    <t>0.775 (0.4, 1.0)</t>
  </si>
  <si>
    <t>0.778 (0.4, 1.0)</t>
  </si>
  <si>
    <t>0.973 (0.969, 0.976)</t>
  </si>
  <si>
    <t>0.982 (0.977, 0.989)</t>
  </si>
  <si>
    <t>0.982 (0.975, 0.989)</t>
  </si>
  <si>
    <t>0.584 (0.512, 0.647)</t>
  </si>
  <si>
    <t>0.632 (0.568, 0.702)</t>
  </si>
  <si>
    <t>0.932 (0.864, 0.985)</t>
  </si>
  <si>
    <t>0.921 (0.855, 0.974)</t>
  </si>
  <si>
    <t>0.943 (0.938, 0.949)</t>
  </si>
  <si>
    <t>0.955 (0.95, 0.959)</t>
  </si>
  <si>
    <t>0.939 (0.921, 0.962)</t>
  </si>
  <si>
    <t>0.945 (0.928, 0.965)</t>
  </si>
  <si>
    <t>0.236 (0.158, 0.313)</t>
  </si>
  <si>
    <t>0.231 (0.155, 0.302)</t>
  </si>
  <si>
    <t>0.865 (0.742, 0.969)</t>
  </si>
  <si>
    <t>0.885 (0.769, 0.975)</t>
  </si>
  <si>
    <t>0.838 (0.829, 0.846)</t>
  </si>
  <si>
    <t>0.967 (0.963, 0.972)</t>
  </si>
  <si>
    <t>0.962 (0.956, 0.968)</t>
  </si>
  <si>
    <t>0.98 (0.971, 0.988)</t>
  </si>
  <si>
    <t>0.981 (0.971, 0.989)</t>
  </si>
  <si>
    <t>0.958 (0.953, 0.963)</t>
  </si>
  <si>
    <t>0.942 (0.935, 0.948)</t>
  </si>
  <si>
    <t>0.937 (0.93, 0.944)</t>
  </si>
  <si>
    <t>0.948 (0.938, 0.959)</t>
  </si>
  <si>
    <t>0.929 (0.917, 0.942)</t>
  </si>
  <si>
    <t>0.991 (0.988, 0.994)</t>
  </si>
  <si>
    <t>0.99 (0.987, 0.993)</t>
  </si>
  <si>
    <t>0.734 (0.691, 0.785)</t>
  </si>
  <si>
    <t>0.699 (0.658, 0.743)</t>
  </si>
  <si>
    <t>0.966 (0.937, 0.989)</t>
  </si>
  <si>
    <t>0.977 (0.953, 0.995)</t>
  </si>
  <si>
    <t>0.941 (0.935, 0.946)</t>
  </si>
  <si>
    <t>0.982 (0.976, 0.99)</t>
  </si>
  <si>
    <t>0.981 (0.973, 0.99)</t>
  </si>
  <si>
    <t>0.554 (0.467, 0.637)</t>
  </si>
  <si>
    <t>0.562 (0.466, 0.64)</t>
  </si>
  <si>
    <t>0.946 (0.868, 1.0)</t>
  </si>
  <si>
    <t>0.948 (0.864, 1.0)</t>
  </si>
  <si>
    <t>0.916 (0.91, 0.922)</t>
  </si>
  <si>
    <t>0.873 (0.866, 0.881)</t>
  </si>
  <si>
    <t>0.976 (0.97, 0.983)</t>
  </si>
  <si>
    <t>0.974 (0.968, 0.98)</t>
  </si>
  <si>
    <t>0.546 (0.472, 0.622)</t>
  </si>
  <si>
    <t>0.476 (0.396, 0.553)</t>
  </si>
  <si>
    <t>0.965 (0.905, 1.0)</t>
  </si>
  <si>
    <t>0.975 (0.924, 1.0)</t>
  </si>
  <si>
    <t>0.877 (0.869, 0.885)</t>
  </si>
  <si>
    <t>0.874 (0.867, 0.882)</t>
  </si>
  <si>
    <t>0.864 (0.855, 0.873)</t>
  </si>
  <si>
    <t>0.852 (0.843, 0.862)</t>
  </si>
  <si>
    <t>0.947 (0.943, 0.952)</t>
  </si>
  <si>
    <t>0.938 (0.933, 0.943)</t>
  </si>
  <si>
    <t>0.962 (0.956, 0.967)</t>
  </si>
  <si>
    <t>0.955 (0.95, 0.961)</t>
  </si>
  <si>
    <t>0.706 (0.677, 0.73)</t>
  </si>
  <si>
    <t>0.727 (0.703, 0.753)</t>
  </si>
  <si>
    <t>0.684 (0.648, 0.721)</t>
  </si>
  <si>
    <t>0.689 (0.651, 0.724)</t>
  </si>
  <si>
    <t>0.988 (0.973, 1.0)</t>
  </si>
  <si>
    <t>0.983 (0.964, 0.996)</t>
  </si>
  <si>
    <t>0.91 (0.904, 0.917)</t>
  </si>
  <si>
    <t>0.897 (0.89, 0.904)</t>
  </si>
  <si>
    <t>0.887 (0.871, 0.905)</t>
  </si>
  <si>
    <t>0.887 (0.871, 0.906)</t>
  </si>
  <si>
    <t>0.957 (0.939, 0.974)</t>
  </si>
  <si>
    <t>0.965 (0.949, 0.98)</t>
  </si>
  <si>
    <t>0.917 (0.91, 0.923)</t>
  </si>
  <si>
    <t>0.91 (0.903, 0.916)</t>
  </si>
  <si>
    <t>0.962 (0.944, 0.977)</t>
  </si>
  <si>
    <t>0.968 (0.953, 0.983)</t>
  </si>
  <si>
    <t>0.964 (0.96, 0.968)</t>
  </si>
  <si>
    <t>0.984 (0.982, 0.987)</t>
  </si>
  <si>
    <t>0.981 (0.977, 0.985)</t>
  </si>
  <si>
    <t>0.818 (0.795, 0.842)</t>
  </si>
  <si>
    <t>0.811 (0.787, 0.836)</t>
  </si>
  <si>
    <t>0.948 (0.925, 0.969)</t>
  </si>
  <si>
    <t>0.937 (0.912, 0.959)</t>
  </si>
  <si>
    <t>0.939 (0.933, 0.945)</t>
  </si>
  <si>
    <t>0.797 (0.776, 0.818)</t>
  </si>
  <si>
    <t>0.798 (0.778, 0.818)</t>
  </si>
  <si>
    <t>0.922 (0.898, 0.945)</t>
  </si>
  <si>
    <t>0.94 (0.916, 0.96)</t>
  </si>
  <si>
    <t>0.918 (0.912, 0.925)</t>
  </si>
  <si>
    <t>0.739 (0.731, 0.747)</t>
  </si>
  <si>
    <t>0.71 (0.7, 0.718)</t>
  </si>
  <si>
    <t>0.908 (0.898, 0.918)</t>
  </si>
  <si>
    <t>0.908 (0.899, 0.917)</t>
  </si>
  <si>
    <t>0.719 (0.688, 0.751)</t>
  </si>
  <si>
    <t>0.711 (0.682, 0.737)</t>
  </si>
  <si>
    <t>0.928 (0.899, 0.957)</t>
  </si>
  <si>
    <t>0.93 (0.901, 0.957)</t>
  </si>
  <si>
    <t>0.904 (0.896, 0.911)</t>
  </si>
  <si>
    <t>0.929 (0.858, 0.999)</t>
  </si>
  <si>
    <t>0.466 (0.229, 0.692)</t>
  </si>
  <si>
    <t>0.977 (0.974, 0.981)</t>
  </si>
  <si>
    <t>0.983 (0.977, 0.991)</t>
  </si>
  <si>
    <t>0.983 (0.976, 0.991)</t>
  </si>
  <si>
    <t>0.591 (0.505, 0.665)</t>
  </si>
  <si>
    <t>0.597 (0.505, 0.678)</t>
  </si>
  <si>
    <t>0.929 (0.839, 1.0)</t>
  </si>
  <si>
    <t>0.876 (0.767, 0.973)</t>
  </si>
  <si>
    <t>0.978 (0.974, 0.981)</t>
  </si>
  <si>
    <t>0.971 (0.965, 0.978)</t>
  </si>
  <si>
    <t>0.835 (0.811, 0.859)</t>
  </si>
  <si>
    <t>0.822 (0.8, 0.845)</t>
  </si>
  <si>
    <t>0.898 (0.857, 0.935)</t>
  </si>
  <si>
    <t>0.895 (0.857, 0.933)</t>
  </si>
  <si>
    <t>0.951 (0.946, 0.956)</t>
  </si>
  <si>
    <t>0.888 (0.872, 0.903)</t>
  </si>
  <si>
    <t>0.869 (0.851, 0.888)</t>
  </si>
  <si>
    <t>0.966 (0.953, 0.979)</t>
  </si>
  <si>
    <t>0.957 (0.943, 0.971)</t>
  </si>
  <si>
    <t>0.94 (0.935, 0.945)</t>
  </si>
  <si>
    <t>0.734 (0.717, 0.752)</t>
  </si>
  <si>
    <t>0.71 (0.691, 0.728)</t>
  </si>
  <si>
    <t>0.902 (0.883, 0.922)</t>
  </si>
  <si>
    <t>0.913 (0.893, 0.931)</t>
  </si>
  <si>
    <t>0.841 (0.832, 0.85)</t>
  </si>
  <si>
    <t>0.988 (0.985, 0.993)</t>
  </si>
  <si>
    <t>0.822 (0.792, 0.853)</t>
  </si>
  <si>
    <t>0.802 (0.769, 0.839)</t>
  </si>
  <si>
    <t>0.906 (0.857, 0.949)</t>
  </si>
  <si>
    <t>0.876 (0.823, 0.924)</t>
  </si>
  <si>
    <t>0.98 (0.977, 0.984)</t>
  </si>
  <si>
    <t>0.975 (0.969, 0.982)</t>
  </si>
  <si>
    <t>0.967 (0.96, 0.975)</t>
  </si>
  <si>
    <t>0.749 (0.716, 0.78)</t>
  </si>
  <si>
    <t>0.674 (0.635, 0.711)</t>
  </si>
  <si>
    <t>0.884 (0.837, 0.925)</t>
  </si>
  <si>
    <t>0.915 (0.874, 0.95)</t>
  </si>
  <si>
    <t>0.936 (0.93, 0.942)</t>
  </si>
  <si>
    <t>0.97 (0.948, 0.997)</t>
  </si>
  <si>
    <t>0.972 (0.955, 0.994)</t>
  </si>
  <si>
    <t>0.314 (0.174, 0.431)</t>
  </si>
  <si>
    <t>0.347 (0.184, 0.47)</t>
  </si>
  <si>
    <t>0.95 (0.8, 1.0)</t>
  </si>
  <si>
    <t>0.949 (0.8, 1.0)</t>
  </si>
  <si>
    <t>0.942 (0.937, 0.948)</t>
  </si>
  <si>
    <t>0.928 (0.922, 0.934)</t>
  </si>
  <si>
    <t>0.902 (0.89, 0.915)</t>
  </si>
  <si>
    <t>0.894 (0.881, 0.906)</t>
  </si>
  <si>
    <t>0.919 (0.893, 0.943)</t>
  </si>
  <si>
    <t>0.928 (0.907, 0.949)</t>
  </si>
  <si>
    <t>0.956 (0.951, 0.961)</t>
  </si>
  <si>
    <t>0.824 (0.807, 0.842)</t>
  </si>
  <si>
    <t>0.815 (0.798, 0.833)</t>
  </si>
  <si>
    <t>0.208 (0.177, 0.237)</t>
  </si>
  <si>
    <t>0.176 (0.15, 0.201)</t>
  </si>
  <si>
    <t>0.488 (0.413, 0.561)</t>
  </si>
  <si>
    <t>0.504 (0.432, 0.574)</t>
  </si>
  <si>
    <t>0.93 (0.925, 0.936)</t>
  </si>
  <si>
    <t>0.916 (0.909, 0.923)</t>
  </si>
  <si>
    <t>0.985 (0.975, 0.998)</t>
  </si>
  <si>
    <t>0.99 (0.982, 0.999)</t>
  </si>
  <si>
    <t>0.479 (0.283, 0.648)</t>
  </si>
  <si>
    <t>0.588 (0.402, 0.757)</t>
  </si>
  <si>
    <t>0.935 (0.75, 1.0)</t>
  </si>
  <si>
    <t>0.885 (0.877, 0.892)</t>
  </si>
  <si>
    <t>0.994 (0.991, 0.998)</t>
  </si>
  <si>
    <t>0.313 (0.238, 0.395)</t>
  </si>
  <si>
    <t>0.485 (0.356, 0.628)</t>
  </si>
  <si>
    <t>0.879 (0.869, 0.888)</t>
  </si>
  <si>
    <t>0.862 (0.851, 0.873)</t>
  </si>
  <si>
    <t>0.429 (0.4, 0.457)</t>
  </si>
  <si>
    <t>0.446 (0.418, 0.474)</t>
  </si>
  <si>
    <t>0.793 (0.757, 0.831)</t>
  </si>
  <si>
    <t>0.792 (0.753, 0.826)</t>
  </si>
  <si>
    <t>0.816 (0.806, 0.825)</t>
  </si>
  <si>
    <t>0.789 (0.779, 0.799)</t>
  </si>
  <si>
    <t>0.639 (0.0, 0.975)</t>
  </si>
  <si>
    <t>0.63 (0.0, 0.952)</t>
  </si>
  <si>
    <t>0.003 (-0.0, 0.006)</t>
  </si>
  <si>
    <t>0.51 (0.0, 1.0)</t>
  </si>
  <si>
    <t>0.931 (0.926, 0.937)</t>
  </si>
  <si>
    <t>0.981 (0.986, 0.994)</t>
  </si>
  <si>
    <t>0.983 (0.988, 0.994)</t>
  </si>
  <si>
    <t>0.028 (0.01, 0.038)</t>
  </si>
  <si>
    <t>0.029 (0.012, 0.04)</t>
  </si>
  <si>
    <t>0.986 (0.982, 0.991)</t>
  </si>
  <si>
    <t>0.983 (0.978, 0.99)</t>
  </si>
  <si>
    <t>0.715 (0.674, 0.763)</t>
  </si>
  <si>
    <t>0.685 (0.642, 0.732)</t>
  </si>
  <si>
    <t>0.955 (0.923, 0.982)</t>
  </si>
  <si>
    <t>0.951 (0.918, 0.98)</t>
  </si>
  <si>
    <t>0.982 (0.978, 0.985)</t>
  </si>
  <si>
    <t>0.942 (0.939, 0.945)</t>
  </si>
  <si>
    <t>0.586 (0.573, 0.602)</t>
  </si>
  <si>
    <t>0.475 (0.46, 0.489)</t>
  </si>
  <si>
    <t>0.808 (0.787, 0.829)</t>
  </si>
  <si>
    <t>0.798 (0.775, 0.819)</t>
  </si>
  <si>
    <t>0.992 (0.99, 0.996)</t>
  </si>
  <si>
    <t>0.956 (0.942, 0.974)</t>
  </si>
  <si>
    <t>0.555 (0.452, 0.652)</t>
  </si>
  <si>
    <t>0.218 (0.138, 0.287)</t>
  </si>
  <si>
    <t>0.978 (0.917, 1.0)</t>
  </si>
  <si>
    <t>0.893 (0.774, 1.0)</t>
  </si>
  <si>
    <t>0.945 (0.94, 0.951)</t>
  </si>
  <si>
    <t>0.906 (0.9, 0.913)</t>
  </si>
  <si>
    <t>0.76 (0.738, 0.784)</t>
  </si>
  <si>
    <t>0.811 (0.789, 0.833)</t>
  </si>
  <si>
    <t>0.064 (0.052, 0.075)</t>
  </si>
  <si>
    <t>0.115 (0.09, 0.141)</t>
  </si>
  <si>
    <t>0.635 (0.561, 0.714)</t>
  </si>
  <si>
    <t>0.701 (0.62, 0.777)</t>
  </si>
  <si>
    <t>0.795 (0.785, 0.804)</t>
  </si>
  <si>
    <t>0.789 (0.78, 0.799)</t>
  </si>
  <si>
    <t>0.925 (0.898, 0.957)</t>
  </si>
  <si>
    <t>0.914 (0.893, 0.94)</t>
  </si>
  <si>
    <t>0.383 (0.292, 0.467)</t>
  </si>
  <si>
    <t>0.189 (0.121, 0.258)</t>
  </si>
  <si>
    <t>0.849 (0.742, 0.949)</t>
  </si>
  <si>
    <t>0.68 (0.545, 0.825)</t>
  </si>
  <si>
    <t>0.923 (0.917, 0.929)</t>
  </si>
  <si>
    <t>0.925 (0.918, 0.93)</t>
  </si>
  <si>
    <t>0.921 (0.916, 0.927)</t>
  </si>
  <si>
    <t>0.818 (0.807, 0.829)</t>
  </si>
  <si>
    <t>0.64 (0.624, 0.656)</t>
  </si>
  <si>
    <t>0.814 (0.79, 0.836)</t>
  </si>
  <si>
    <t>0.696 (0.67, 0.722)</t>
  </si>
  <si>
    <t>0.893 (0.885, 0.901)</t>
  </si>
  <si>
    <t>0.858 (0.85, 0.868)</t>
  </si>
  <si>
    <t>0.875 (0.856, 0.899)</t>
  </si>
  <si>
    <t>0.36 (0.305, 0.417)</t>
  </si>
  <si>
    <t>0.341 (0.284, 0.397)</t>
  </si>
  <si>
    <t>0.613 (0.525, 0.701)</t>
  </si>
  <si>
    <t>0.639 (0.554, 0.723)</t>
  </si>
  <si>
    <t>0.928 (0.921, 0.934)</t>
  </si>
  <si>
    <t>0.892 (0.864, 0.925)</t>
  </si>
  <si>
    <t>0.913 (0.887, 0.942)</t>
  </si>
  <si>
    <t>0.266 (0.198, 0.335)</t>
  </si>
  <si>
    <t>0.32 (0.247, 0.395)</t>
  </si>
  <si>
    <t>0.7 (0.569, 0.83)</t>
  </si>
  <si>
    <t>0.715 (0.585, 0.839)</t>
  </si>
  <si>
    <t>0.933 (0.927, 0.939)</t>
  </si>
  <si>
    <t>0.961 (0.956, 0.966)</t>
  </si>
  <si>
    <t>0.963 (0.96, 0.965)</t>
  </si>
  <si>
    <t>0.405 (0.39, 0.42)</t>
  </si>
  <si>
    <t>0.38 (0.364, 0.397)</t>
  </si>
  <si>
    <t>0.873 (0.855, 0.889)</t>
  </si>
  <si>
    <t>0.915 (0.899, 0.93)</t>
  </si>
  <si>
    <t>0.892 (0.89, 0.895)</t>
  </si>
  <si>
    <t>0.935 (0.929, 0.942)</t>
  </si>
  <si>
    <t>0.513 (0.48, 0.548)</t>
  </si>
  <si>
    <t>0.412 (0.381, 0.445)</t>
  </si>
  <si>
    <t>0.937 (0.91, 0.961)</t>
  </si>
  <si>
    <t>0.921 (0.891, 0.951)</t>
  </si>
  <si>
    <t>0.875 (0.867, 0.883)</t>
  </si>
  <si>
    <t>0.778 (0.768, 0.787)</t>
  </si>
  <si>
    <t>0.769 (0.677, 0.863)</t>
  </si>
  <si>
    <t>0.81 (0.731, 0.896)</t>
  </si>
  <si>
    <t>0.079 (0.018, 0.15)</t>
  </si>
  <si>
    <t>0.092 (0.022, 0.191)</t>
  </si>
  <si>
    <t>0.501 (0.2, 0.778)</t>
  </si>
  <si>
    <t>0.56 (0.267, 0.834)</t>
  </si>
  <si>
    <t>0.882 (0.875, 0.889)</t>
  </si>
  <si>
    <t>0.896 (0.889, 0.904)</t>
  </si>
  <si>
    <t>0.913 (0.876, 0.959)</t>
  </si>
  <si>
    <t>0.909 (0.872, 0.957)</t>
  </si>
  <si>
    <t>0.218 (0.113, 0.309)</t>
  </si>
  <si>
    <t>0.332 (0.206, 0.445)</t>
  </si>
  <si>
    <t>0.675 (0.45, 0.882)</t>
  </si>
  <si>
    <t>0.716 (0.5, 0.917)</t>
  </si>
  <si>
    <t>0.946 (0.941, 0.952)</t>
  </si>
  <si>
    <t>0.944 (0.937, 0.952)</t>
  </si>
  <si>
    <t>0.545 (0.513, 0.577)</t>
  </si>
  <si>
    <t>0.517 (0.483, 0.551)</t>
  </si>
  <si>
    <t>0.912 (0.88, 0.943)</t>
  </si>
  <si>
    <t>0.889 (0.853, 0.924)</t>
  </si>
  <si>
    <t>0.9 (0.893, 0.907)</t>
  </si>
  <si>
    <t>0.89 (0.882, 0.898)</t>
  </si>
  <si>
    <t>0.532 (0.512, 0.554)</t>
  </si>
  <si>
    <t>0.493 (0.47, 0.515)</t>
  </si>
  <si>
    <t>0.775 (0.745, 0.805)</t>
  </si>
  <si>
    <t>0.793 (0.765, 0.821)</t>
  </si>
  <si>
    <t>0.857 (0.848, 0.865)</t>
  </si>
  <si>
    <t>0.822 (0.813, 0.832)</t>
  </si>
  <si>
    <t>0.982 (0.957, 0.997)</t>
  </si>
  <si>
    <t>0.965 (0.931, 0.998)</t>
  </si>
  <si>
    <t>0.067 (0.022, 0.106)</t>
  </si>
  <si>
    <t>0.102 (0.009, 0.203)</t>
  </si>
  <si>
    <t>0.831 (0.333, 1.0)</t>
  </si>
  <si>
    <t>0.835 (0.375, 1.0)</t>
  </si>
  <si>
    <t>0.935 (0.929, 0.94)</t>
  </si>
  <si>
    <t>0.957 (0.946, 0.969)</t>
  </si>
  <si>
    <t>0.964 (0.956, 0.975)</t>
  </si>
  <si>
    <t>0.278 (0.228, 0.328)</t>
  </si>
  <si>
    <t>0.279 (0.228, 0.328)</t>
  </si>
  <si>
    <t>0.922 (0.857, 0.975)</t>
  </si>
  <si>
    <t>0.955 (0.904, 1.0)</t>
  </si>
  <si>
    <t>0.907 (0.9, 0.913)</t>
  </si>
  <si>
    <t>0.891 (0.884, 0.898)</t>
  </si>
  <si>
    <t>0.649 (0.0, 0.945)</t>
  </si>
  <si>
    <t>0.682 (0.0, 0.965)</t>
  </si>
  <si>
    <t>0.003 (-0.0, 0.004)</t>
  </si>
  <si>
    <t>0.879 (0.872, 0.886)</t>
  </si>
  <si>
    <t>0.833 (0.823, 0.842)</t>
  </si>
  <si>
    <t>0.952 (0.926, 0.987)</t>
  </si>
  <si>
    <t>0.949 (0.926, 0.976)</t>
  </si>
  <si>
    <t>0.405 (0.283, 0.504)</t>
  </si>
  <si>
    <t>0.369 (0.248, 0.489)</t>
  </si>
  <si>
    <t>0.911 (0.781, 1.0)</t>
  </si>
  <si>
    <t>0.846 (0.684, 1.0)</t>
  </si>
  <si>
    <t>0.922 (0.916, 0.928)</t>
  </si>
  <si>
    <t>0.97 (0.939, 1.0)</t>
  </si>
  <si>
    <t>0.914 (0.808, 1.0)</t>
  </si>
  <si>
    <t>0.394 (0.028, 0.744)</t>
  </si>
  <si>
    <t>0.472 (0.113, 0.833)</t>
  </si>
  <si>
    <t>0.8 (0.0, 1.0)</t>
  </si>
  <si>
    <t>0.791 (0.0, 1.0)</t>
  </si>
  <si>
    <t>0.898 (0.892, 0.905)</t>
  </si>
  <si>
    <t>0.86 (0.852, 0.869)</t>
  </si>
  <si>
    <t>0.945 (0.9, 0.994)</t>
  </si>
  <si>
    <t>0.962 (0.938, 0.991)</t>
  </si>
  <si>
    <t>0.346 (0.169, 0.496)</t>
  </si>
  <si>
    <t>0.237 (0.122, 0.364)</t>
  </si>
  <si>
    <t>0.939 (0.769, 1.0)</t>
  </si>
  <si>
    <t>0.805 (0.537, 1.0)</t>
  </si>
  <si>
    <t>0.919 (0.913, 0.925)</t>
  </si>
  <si>
    <t>0.935 (0.928, 0.94)</t>
  </si>
  <si>
    <t>0.898 (0.0, 1.0)</t>
  </si>
  <si>
    <t>0.902 (0.0, 1.0)</t>
  </si>
  <si>
    <t>0.14 (-0.0, 0.333)</t>
  </si>
  <si>
    <t>0.213 (-0.0, 0.507)</t>
  </si>
  <si>
    <t>0.504 (0.0, 1.0)</t>
  </si>
  <si>
    <t>0.502 (0.0, 1.0)</t>
  </si>
  <si>
    <t>0.631 (0.0, 0.915)</t>
  </si>
  <si>
    <t>0.696 (0.0, 0.993)</t>
  </si>
  <si>
    <t>0.012 (-0.0, 0.02)</t>
  </si>
  <si>
    <t>0.888 (0.88, 0.894)</t>
  </si>
  <si>
    <t>0.894 (0.887, 0.901)</t>
  </si>
  <si>
    <t>0.728 (0.723, 0.733)</t>
  </si>
  <si>
    <t>0.728 (0.723, 0.732)</t>
  </si>
  <si>
    <t>0.836 (0.827, 0.844)</t>
  </si>
  <si>
    <t>0.867 (0.864, 0.869)</t>
  </si>
  <si>
    <t>0.817 (0.811, 0.823)</t>
  </si>
  <si>
    <t>0.797 (0.791, 0.803)</t>
  </si>
  <si>
    <t>0.528 (0.515, 0.541)</t>
  </si>
  <si>
    <t>0.51 (0.496, 0.523)</t>
  </si>
  <si>
    <t>0.516 (0.492, 0.54)</t>
  </si>
  <si>
    <t>0.448 (0.425, 0.472)</t>
  </si>
  <si>
    <t>0.877 (0.868, 0.887)</t>
  </si>
  <si>
    <t>0.69 (0.0, 0.998)</t>
  </si>
  <si>
    <t>0.713 (0.0, 0.997)</t>
  </si>
  <si>
    <t>0.033 (-0.0, 0.059)</t>
  </si>
  <si>
    <t>0.024 (-0.0, 0.04)</t>
  </si>
  <si>
    <t>0.88 (0.872, 0.888)</t>
  </si>
  <si>
    <t>0.848 (0.84, 0.856)</t>
  </si>
  <si>
    <t>0.954 (0.947, 0.96)</t>
  </si>
  <si>
    <t>0.936 (0.924, 0.95)</t>
  </si>
  <si>
    <t>0.067 (0.053, 0.081)</t>
  </si>
  <si>
    <t>0.063 (0.049, 0.078)</t>
  </si>
  <si>
    <t>0.882 (0.765, 0.972)</t>
  </si>
  <si>
    <t>0.848 (0.727, 0.946)</t>
  </si>
  <si>
    <t>0.88 (0.873, 0.888)</t>
  </si>
  <si>
    <t>0.745 (0.719, 0.773)</t>
  </si>
  <si>
    <t>0.763 (0.741, 0.789)</t>
  </si>
  <si>
    <t>0.073 (0.059, 0.087)</t>
  </si>
  <si>
    <t>0.076 (0.06, 0.092)</t>
  </si>
  <si>
    <t>0.638 (0.542, 0.726)</t>
  </si>
  <si>
    <t>0.675 (0.591, 0.763)</t>
  </si>
  <si>
    <t>0.741 (0.731, 0.752)</t>
  </si>
  <si>
    <t>0.694 (0.683, 0.705)</t>
  </si>
  <si>
    <t>0.964 (0.956, 0.973)</t>
  </si>
  <si>
    <t>0.943 (0.927, 0.962)</t>
  </si>
  <si>
    <t>0.069 (0.046, 0.09)</t>
  </si>
  <si>
    <t>0.064 (0.039, 0.088)</t>
  </si>
  <si>
    <t>0.91 (0.773, 1.0)</t>
  </si>
  <si>
    <t>0.88 (0.72, 1.0)</t>
  </si>
  <si>
    <t>0.882 (0.874, 0.89)</t>
  </si>
  <si>
    <t>0.971 (0.966, 0.986)</t>
  </si>
  <si>
    <t>0.966 (0.966, 0.977)</t>
  </si>
  <si>
    <t>0.013 (0.004, 0.018)</t>
  </si>
  <si>
    <t>0.009 (0.005, 0.013)</t>
  </si>
  <si>
    <t>0.946 (0.941, 0.951)</t>
  </si>
  <si>
    <t>0.921 (0.915, 0.927)</t>
  </si>
  <si>
    <t>0.743 (0.493, 0.984)</t>
  </si>
  <si>
    <t>0.69 (0.089, 0.985)</t>
  </si>
  <si>
    <t>0.006 (0.001, 0.013)</t>
  </si>
  <si>
    <t>0.007 (0.0, 0.015)</t>
  </si>
  <si>
    <t>0.507 (0.0, 1.0)</t>
  </si>
  <si>
    <t>0.503 (0.0, 1.0)</t>
  </si>
  <si>
    <t>0.963 (0.954, 0.97)</t>
  </si>
  <si>
    <t>0.026 (0.017, 0.035)</t>
  </si>
  <si>
    <t>0.046 (0.012, 0.104)</t>
  </si>
  <si>
    <t>0.89 (0.667, 1.0)</t>
  </si>
  <si>
    <t>0.87 (0.861, 0.878)</t>
  </si>
  <si>
    <t>0.845 (0.836, 0.853)</t>
  </si>
  <si>
    <t>0.624 (0.6, 0.647)</t>
  </si>
  <si>
    <t>0.663 (0.643, 0.684)</t>
  </si>
  <si>
    <t>0.037 (0.032, 0.042)</t>
  </si>
  <si>
    <t>0.04 (0.035, 0.045)</t>
  </si>
  <si>
    <t>0.425 (0.346, 0.506)</t>
  </si>
  <si>
    <t>0.497 (0.423, 0.574)</t>
  </si>
  <si>
    <t>0.721 (0.71, 0.732)</t>
  </si>
  <si>
    <t>0.697 (0.687, 0.708)</t>
  </si>
  <si>
    <t>0.94 (0.933, 0.948)</t>
  </si>
  <si>
    <t>0.868 (0.855, 0.882)</t>
  </si>
  <si>
    <t>0.415 (0.377, 0.452)</t>
  </si>
  <si>
    <t>0.247 (0.216, 0.277)</t>
  </si>
  <si>
    <t>0.855 (0.804, 0.899)</t>
  </si>
  <si>
    <t>0.677 (0.612, 0.737)</t>
  </si>
  <si>
    <t>0.873 (0.865, 0.882)</t>
  </si>
  <si>
    <t>0.771 (0.741, 0.801)</t>
  </si>
  <si>
    <t>0.745 (0.711, 0.779)</t>
  </si>
  <si>
    <t>0.023 (0.018, 0.027)</t>
  </si>
  <si>
    <t>0.025 (0.019, 0.031)</t>
  </si>
  <si>
    <t>0.696 (0.573, 0.811)</t>
  </si>
  <si>
    <t>0.619 (0.5, 0.738)</t>
  </si>
  <si>
    <t>0.723 (0.712, 0.733)</t>
  </si>
  <si>
    <t>0.734 (0.723, 0.744)</t>
  </si>
  <si>
    <t>0.841 (0.832, 0.851)</t>
  </si>
  <si>
    <t>0.83 (0.821, 0.839)</t>
  </si>
  <si>
    <t>0.934 (0.929, 0.939)</t>
  </si>
  <si>
    <t>0.944 (0.938, 0.949)</t>
  </si>
  <si>
    <t>0.632 (0.602, 0.661)</t>
  </si>
  <si>
    <t>0.674 (0.647, 0.7)</t>
  </si>
  <si>
    <t>0.863 (0.849, 0.879)</t>
  </si>
  <si>
    <t>0.865 (0.85, 0.88)</t>
  </si>
  <si>
    <t>0.117 (0.101, 0.134)</t>
  </si>
  <si>
    <t>0.119 (0.102, 0.136)</t>
  </si>
  <si>
    <t>0.8 (0.734, 0.863)</t>
  </si>
  <si>
    <t>0.83 (0.766, 0.892)</t>
  </si>
  <si>
    <t>0.776 (0.766, 0.786)</t>
  </si>
  <si>
    <t>0.751 (0.741, 0.761)</t>
  </si>
  <si>
    <t>0.764 (0.731, 0.796)</t>
  </si>
  <si>
    <t>0.772 (0.74, 0.805)</t>
  </si>
  <si>
    <t>0.067 (0.043, 0.09)</t>
  </si>
  <si>
    <t>0.067 (0.047, 0.088)</t>
  </si>
  <si>
    <t>0.688 (0.582, 0.789)</t>
  </si>
  <si>
    <t>0.697 (0.591, 0.797)</t>
  </si>
  <si>
    <t>0.715 (0.704, 0.725)</t>
  </si>
  <si>
    <t>0.704 (0.692, 0.715)</t>
  </si>
  <si>
    <t>0.747 (0.733, 0.762)</t>
  </si>
  <si>
    <t>0.726 (0.712, 0.741)</t>
  </si>
  <si>
    <t>0.285 (0.261, 0.311)</t>
  </si>
  <si>
    <t>0.185 (0.167, 0.203)</t>
  </si>
  <si>
    <t>0.54 (0.495, 0.59)</t>
  </si>
  <si>
    <t>0.678 (0.633, 0.722)</t>
  </si>
  <si>
    <t>0.653 (0.642, 0.666)</t>
  </si>
  <si>
    <t>0.8 (0.766, 0.836)</t>
  </si>
  <si>
    <t>0.791 (0.756, 0.829)</t>
  </si>
  <si>
    <t>0.36 (0.297, 0.424)</t>
  </si>
  <si>
    <t>0.343 (0.275, 0.405)</t>
  </si>
  <si>
    <t>0.585 (0.477, 0.697)</t>
  </si>
  <si>
    <t>0.542 (0.427, 0.657)</t>
  </si>
  <si>
    <t>0.946 (0.94, 0.951)</t>
  </si>
  <si>
    <t>0.96 (0.955, 0.965)</t>
  </si>
  <si>
    <t>0.856 (0.826, 0.886)</t>
  </si>
  <si>
    <t>0.858 (0.827, 0.894)</t>
  </si>
  <si>
    <t>0.2 (0.154, 0.25)</t>
  </si>
  <si>
    <t>0.257 (0.194, 0.322)</t>
  </si>
  <si>
    <t>0.635 (0.52, 0.746)</t>
  </si>
  <si>
    <t>0.695 (0.574, 0.803)</t>
  </si>
  <si>
    <t>0.908 (0.902, 0.915)</t>
  </si>
  <si>
    <t>0.899 (0.892, 0.906)</t>
  </si>
  <si>
    <t>0.707 (0.0, 1.0)</t>
  </si>
  <si>
    <t>0.694 (0.0, 1.0)</t>
  </si>
  <si>
    <t>0.707 (-0.0, 1.0)</t>
  </si>
  <si>
    <t>0.694 (-0.0, 1.0)</t>
  </si>
  <si>
    <t>0.998 (0.996, 0.999)</t>
  </si>
  <si>
    <t>0.835 (0.833, 0.839)</t>
  </si>
  <si>
    <t>0.914 (0.911, 0.918)</t>
  </si>
  <si>
    <t>0.917 (0.916, 0.919)</t>
  </si>
  <si>
    <r>
      <rPr>
        <b/>
        <sz val="8"/>
        <color rgb="FF000000"/>
        <rFont val="Arial"/>
      </rPr>
      <t xml:space="preserve">Supplementary Table 21: </t>
    </r>
    <r>
      <rPr>
        <sz val="8"/>
        <color rgb="FF000000"/>
        <rFont val="Arial"/>
      </rPr>
      <t xml:space="preserve">Performance of the models on the MGH dataset (N = 20000).  When the CI are non-overlapping, the difference is reported in ΔSSL-SL. Prevalence for label groups counts any positive in a member of its class as a positive.  </t>
    </r>
  </si>
  <si>
    <t>0.489 (0.346, 0.646)</t>
  </si>
  <si>
    <t>0.452 (0.311, 0.631)</t>
  </si>
  <si>
    <t>0.976 (0.974, 0.979)</t>
  </si>
  <si>
    <t>0.98 (0.978, 0.983)</t>
  </si>
  <si>
    <t>0.979 (0.972, 0.986)</t>
  </si>
  <si>
    <t>0.977 (0.97, 0.984)</t>
  </si>
  <si>
    <t>0.941 (0.903, 0.986)</t>
  </si>
  <si>
    <t>0.956 (0.928, 0.994)</t>
  </si>
  <si>
    <t>0.652 (0.516, 0.798)</t>
  </si>
  <si>
    <t>0.621 (0.472, 0.774)</t>
  </si>
  <si>
    <t>0.849 (0.643, 1.0)</t>
  </si>
  <si>
    <t>0.799 (0.556, 1.0)</t>
  </si>
  <si>
    <t>0.97 (0.962, 0.979)</t>
  </si>
  <si>
    <t>0.963 (0.956, 0.972)</t>
  </si>
  <si>
    <t>0.621 (0.579, 0.659)</t>
  </si>
  <si>
    <t>0.568 (0.522, 0.611)</t>
  </si>
  <si>
    <t>0.895 (0.848, 0.937)</t>
  </si>
  <si>
    <t>0.883 (0.832, 0.928)</t>
  </si>
  <si>
    <t>0.941 (0.929, 0.953)</t>
  </si>
  <si>
    <t>0.947 (0.937, 0.96)</t>
  </si>
  <si>
    <t>0.284 (0.24, 0.334)</t>
  </si>
  <si>
    <t>0.316 (0.269, 0.363)</t>
  </si>
  <si>
    <t>0.865 (0.803, 0.925)</t>
  </si>
  <si>
    <t>0.947 (0.902, 0.982)</t>
  </si>
  <si>
    <t>0.8 (0.794, 0.807)</t>
  </si>
  <si>
    <t>0.961 (0.957, 0.965)</t>
  </si>
  <si>
    <t>0.973 (0.965, 0.98)</t>
  </si>
  <si>
    <t>0.933 (0.928, 0.938)</t>
  </si>
  <si>
    <t>0.943 (0.935, 0.95)</t>
  </si>
  <si>
    <t>0.922 (0.913, 0.93)</t>
  </si>
  <si>
    <t>0.858 (0.838, 0.878)</t>
  </si>
  <si>
    <t>0.838 (0.816, 0.862)</t>
  </si>
  <si>
    <t>0.946 (0.922, 0.966)</t>
  </si>
  <si>
    <t>0.956 (0.935, 0.973)</t>
  </si>
  <si>
    <t>0.963 (0.953, 0.973)</t>
  </si>
  <si>
    <t>0.955 (0.943, 0.969)</t>
  </si>
  <si>
    <t>0.383 (0.307, 0.45)</t>
  </si>
  <si>
    <t>0.381 (0.311, 0.442)</t>
  </si>
  <si>
    <t>0.882 (0.8, 0.956)</t>
  </si>
  <si>
    <t>0.873 (0.786, 0.947)</t>
  </si>
  <si>
    <t>0.897 (0.891, 0.902)</t>
  </si>
  <si>
    <t>0.85 (0.844, 0.856)</t>
  </si>
  <si>
    <t>0.916 (0.907, 0.925)</t>
  </si>
  <si>
    <t>0.923 (0.915, 0.932)</t>
  </si>
  <si>
    <t>0.31 (0.276, 0.343)</t>
  </si>
  <si>
    <t>0.368 (0.332, 0.4)</t>
  </si>
  <si>
    <t>0.785 (0.731, 0.837)</t>
  </si>
  <si>
    <t>0.838 (0.791, 0.883)</t>
  </si>
  <si>
    <t>0.851 (0.845, 0.857)</t>
  </si>
  <si>
    <t>0.857 (0.851, 0.863)</t>
  </si>
  <si>
    <t>0.808 (0.791, 0.824)</t>
  </si>
  <si>
    <t>0.838 (0.822, 0.853)</t>
  </si>
  <si>
    <t>0.864 (0.853, 0.876)</t>
  </si>
  <si>
    <t>0.865 (0.854, 0.876)</t>
  </si>
  <si>
    <t>0.967 (0.954, 0.98)</t>
  </si>
  <si>
    <t>0.975 (0.964, 0.987)</t>
  </si>
  <si>
    <t>0.926 (0.921, 0.93)</t>
  </si>
  <si>
    <t>0.915 (0.91, 0.919)</t>
  </si>
  <si>
    <t>0.887 (0.877, 0.897)</t>
  </si>
  <si>
    <t>0.89 (0.88, 0.9)</t>
  </si>
  <si>
    <t>0.944 (0.93, 0.958)</t>
  </si>
  <si>
    <t>0.95 (0.935, 0.963)</t>
  </si>
  <si>
    <t>0.917 (0.911, 0.921)</t>
  </si>
  <si>
    <t>0.91 (0.901, 0.92)</t>
  </si>
  <si>
    <t>0.942 (0.925, 0.956)</t>
  </si>
  <si>
    <t>0.949 (0.935, 0.962)</t>
  </si>
  <si>
    <t>0.961 (0.957, 0.964)</t>
  </si>
  <si>
    <t>0.956 (0.952, 0.96)</t>
  </si>
  <si>
    <t>0.747 (0.73, 0.763)</t>
  </si>
  <si>
    <t>0.761 (0.744, 0.777)</t>
  </si>
  <si>
    <t>0.878 (0.856, 0.897)</t>
  </si>
  <si>
    <t>0.871 (0.85, 0.892)</t>
  </si>
  <si>
    <t>0.948 (0.945, 0.952)</t>
  </si>
  <si>
    <t>0.87 (0.863, 0.877)</t>
  </si>
  <si>
    <t>0.631 (0.616, 0.647)</t>
  </si>
  <si>
    <t>0.727 (0.703, 0.752)</t>
  </si>
  <si>
    <t>0.733 (0.709, 0.757)</t>
  </si>
  <si>
    <t>0.924 (0.92, 0.929)</t>
  </si>
  <si>
    <t>0.919 (0.914, 0.923)</t>
  </si>
  <si>
    <t>0.727 (0.721, 0.733)</t>
  </si>
  <si>
    <t>0.929 (0.923, 0.935)</t>
  </si>
  <si>
    <t>0.931 (0.93, 0.933)</t>
  </si>
  <si>
    <t>0.972 (0.969, 0.976)</t>
  </si>
  <si>
    <t>0.689 (0.665, 0.714)</t>
  </si>
  <si>
    <t>0.676 (0.65, 0.702)</t>
  </si>
  <si>
    <t>0.925 (0.901, 0.949)</t>
  </si>
  <si>
    <t>0.928 (0.904, 0.952)</t>
  </si>
  <si>
    <t>0.906 (0.902, 0.911)</t>
  </si>
  <si>
    <t>0.966 (0.94, 0.999)</t>
  </si>
  <si>
    <t>0.971 (0.949, 0.998)</t>
  </si>
  <si>
    <t>0.723 (0.588, 0.864)</t>
  </si>
  <si>
    <t>0.691 (0.547, 0.837)</t>
  </si>
  <si>
    <t>0.891 (0.7, 1.0)</t>
  </si>
  <si>
    <t>0.984 (0.977, 0.993)</t>
  </si>
  <si>
    <t>0.983 (0.977, 0.989)</t>
  </si>
  <si>
    <t>0.187 (0.114, 0.264)</t>
  </si>
  <si>
    <t>0.141 (0.084, 0.199)</t>
  </si>
  <si>
    <t>0.914 (0.793, 1.0)</t>
  </si>
  <si>
    <t>0.884 (0.75, 1.0)</t>
  </si>
  <si>
    <t>0.968 (0.965, 0.971)</t>
  </si>
  <si>
    <t>0.975 (0.97, 0.979)</t>
  </si>
  <si>
    <t>0.79 (0.772, 0.807)</t>
  </si>
  <si>
    <t>0.784 (0.765, 0.802)</t>
  </si>
  <si>
    <t>0.914 (0.886, 0.94)</t>
  </si>
  <si>
    <t>0.925 (0.9, 0.948)</t>
  </si>
  <si>
    <t>0.942 (0.938, 0.946)</t>
  </si>
  <si>
    <t>0.966 (0.964, 0.97)</t>
  </si>
  <si>
    <t>0.862 (0.852, 0.873)</t>
  </si>
  <si>
    <t>0.856 (0.845, 0.867)</t>
  </si>
  <si>
    <t>0.921 (0.906, 0.934)</t>
  </si>
  <si>
    <t>0.902 (0.887, 0.917)</t>
  </si>
  <si>
    <t>0.918 (0.913, 0.923)</t>
  </si>
  <si>
    <t>0.966 (0.964, 0.969)</t>
  </si>
  <si>
    <t>0.808 (0.797, 0.819)</t>
  </si>
  <si>
    <t>0.784 (0.771, 0.796)</t>
  </si>
  <si>
    <t>0.94 (0.927, 0.953)</t>
  </si>
  <si>
    <t>0.946 (0.934, 0.958)</t>
  </si>
  <si>
    <t>0.882 (0.877, 0.888)</t>
  </si>
  <si>
    <t>0.985 (0.983, 0.988)</t>
  </si>
  <si>
    <t>0.589 (0.556, 0.625)</t>
  </si>
  <si>
    <t>0.557 (0.524, 0.591)</t>
  </si>
  <si>
    <t>0.918 (0.888, 0.946)</t>
  </si>
  <si>
    <t>0.884 (0.848, 0.917)</t>
  </si>
  <si>
    <t>0.596 (0.572, 0.619)</t>
  </si>
  <si>
    <t>0.595 (0.57, 0.621)</t>
  </si>
  <si>
    <t>0.962 (0.946, 0.977)</t>
  </si>
  <si>
    <t>0.968 (0.953, 0.982)</t>
  </si>
  <si>
    <t>0.916 (0.911, 0.92)</t>
  </si>
  <si>
    <t>0.897 (0.892, 0.903)</t>
  </si>
  <si>
    <t>0.894 (0.874, 0.914)</t>
  </si>
  <si>
    <t>0.895 (0.876, 0.915)</t>
  </si>
  <si>
    <t>0.253 (0.209, 0.298)</t>
  </si>
  <si>
    <t>0.294 (0.245, 0.338)</t>
  </si>
  <si>
    <t>0.747 (0.667, 0.827)</t>
  </si>
  <si>
    <t>0.765 (0.69, 0.84)</t>
  </si>
  <si>
    <t>0.916 (0.912, 0.921)</t>
  </si>
  <si>
    <t>0.911 (0.907, 0.916)</t>
  </si>
  <si>
    <t>0.979 (0.977, 0.982)</t>
  </si>
  <si>
    <t>0.859 (0.849, 0.869)</t>
  </si>
  <si>
    <t>0.852 (0.841, 0.862)</t>
  </si>
  <si>
    <t>0.895 (0.875, 0.914)</t>
  </si>
  <si>
    <t>0.915 (0.895, 0.933)</t>
  </si>
  <si>
    <t>0.962 (0.959, 0.966)</t>
  </si>
  <si>
    <t>0.95 (0.947, 0.954)</t>
  </si>
  <si>
    <t>0.144 (0.121, 0.17)</t>
  </si>
  <si>
    <t>0.117 (0.097, 0.136)</t>
  </si>
  <si>
    <t>0.95 (0.9, 0.99)</t>
  </si>
  <si>
    <t>0.922 (0.864, 0.97)</t>
  </si>
  <si>
    <t>0.903 (0.88, 0.93)</t>
  </si>
  <si>
    <t>0.925 (0.905, 0.947)</t>
  </si>
  <si>
    <t>0.099 (0.045, 0.146)</t>
  </si>
  <si>
    <t>0.171 (0.089, 0.24)</t>
  </si>
  <si>
    <t>0.767 (0.622, 0.902)</t>
  </si>
  <si>
    <t>0.831 (0.696, 0.946)</t>
  </si>
  <si>
    <t>0.862 (0.856, 0.867)</t>
  </si>
  <si>
    <t>0.845 (0.839, 0.851)</t>
  </si>
  <si>
    <t>0.885 (0.85, 0.925)</t>
  </si>
  <si>
    <t>0.903 (0.873, 0.942)</t>
  </si>
  <si>
    <t>0.188 (0.117, 0.268)</t>
  </si>
  <si>
    <t>0.18 (0.103, 0.244)</t>
  </si>
  <si>
    <t>0.678 (0.5, 0.833)</t>
  </si>
  <si>
    <t>0.773 (0.61, 0.913)</t>
  </si>
  <si>
    <t>0.908 (0.903, 0.913)</t>
  </si>
  <si>
    <t>0.89 (0.885, 0.895)</t>
  </si>
  <si>
    <t>0.913 (0.907, 0.919)</t>
  </si>
  <si>
    <t>0.584 (0.567, 0.601)</t>
  </si>
  <si>
    <t>0.606 (0.591, 0.623)</t>
  </si>
  <si>
    <t>0.882 (0.862, 0.899)</t>
  </si>
  <si>
    <t>0.881 (0.862, 0.9)</t>
  </si>
  <si>
    <t>0.815 (0.808, 0.821)</t>
  </si>
  <si>
    <t>0.796 (0.789, 0.803)</t>
  </si>
  <si>
    <t>0.254 (0.175, 0.338)</t>
  </si>
  <si>
    <t>0.214 (0.135, 0.279)</t>
  </si>
  <si>
    <t>0.96 (0.956, 0.963)</t>
  </si>
  <si>
    <t>0.507 (0.473, 0.54)</t>
  </si>
  <si>
    <t>0.507 (0.473, 0.539)</t>
  </si>
  <si>
    <t>0.911 (0.876, 0.941)</t>
  </si>
  <si>
    <t>0.957 (0.954, 0.96)</t>
  </si>
  <si>
    <t>0.503 (0.489, 0.517)</t>
  </si>
  <si>
    <t>0.362 (0.35, 0.374)</t>
  </si>
  <si>
    <t>0.901 (0.886, 0.914)</t>
  </si>
  <si>
    <t>0.84 (0.823, 0.857)</t>
  </si>
  <si>
    <t>0.891 (0.888, 0.893)</t>
  </si>
  <si>
    <t>0.988 (0.983, 0.995)</t>
  </si>
  <si>
    <t>0.974 (0.968, 0.982)</t>
  </si>
  <si>
    <t>0.663 (0.6, 0.727)</t>
  </si>
  <si>
    <t>0.274 (0.217, 0.333)</t>
  </si>
  <si>
    <t>0.955 (0.898, 1.0)</t>
  </si>
  <si>
    <t>0.911 (0.829, 0.98)</t>
  </si>
  <si>
    <t>0.977 (0.975, 0.979)</t>
  </si>
  <si>
    <t>0.937 (0.932, 0.941)</t>
  </si>
  <si>
    <t>0.842 (0.83, 0.853)</t>
  </si>
  <si>
    <t>0.617 (0.6, 0.634)</t>
  </si>
  <si>
    <t>0.964 (0.952, 0.975)</t>
  </si>
  <si>
    <t>0.859 (0.835, 0.88)</t>
  </si>
  <si>
    <t>0.861 (0.855, 0.867)</t>
  </si>
  <si>
    <t>0.869 (0.863, 0.875)</t>
  </si>
  <si>
    <t>0.903 (0.889, 0.918)</t>
  </si>
  <si>
    <t>0.867 (0.85, 0.887)</t>
  </si>
  <si>
    <t>0.47 (0.425, 0.511)</t>
  </si>
  <si>
    <t>0.253 (0.219, 0.292)</t>
  </si>
  <si>
    <t>0.775 (0.716, 0.837)</t>
  </si>
  <si>
    <t>0.731 (0.665, 0.8)</t>
  </si>
  <si>
    <t>0.885 (0.88, 0.89)</t>
  </si>
  <si>
    <t>0.895 (0.89, 0.9)</t>
  </si>
  <si>
    <t>0.926 (0.919, 0.934)</t>
  </si>
  <si>
    <t>0.878 (0.87, 0.887)</t>
  </si>
  <si>
    <t>0.465 (0.44, 0.488)</t>
  </si>
  <si>
    <t>0.292 (0.272, 0.314)</t>
  </si>
  <si>
    <t>0.917 (0.893, 0.939)</t>
  </si>
  <si>
    <t>0.773 (0.738, 0.807)</t>
  </si>
  <si>
    <t>0.851 (0.845, 0.858)</t>
  </si>
  <si>
    <t>0.978 (0.973, 0.986)</t>
  </si>
  <si>
    <t>0.975 (0.969, 0.983)</t>
  </si>
  <si>
    <t>0.444 (0.386, 0.504)</t>
  </si>
  <si>
    <t>0.366 (0.311, 0.422)</t>
  </si>
  <si>
    <t>0.957 (0.913, 0.991)</t>
  </si>
  <si>
    <t>0.957 (0.912, 0.99)</t>
  </si>
  <si>
    <t>0.897 (0.892, 0.902)</t>
  </si>
  <si>
    <t>0.895 (0.889, 0.899)</t>
  </si>
  <si>
    <t>0.963 (0.952, 0.977)</t>
  </si>
  <si>
    <t>0.956 (0.943, 0.971)</t>
  </si>
  <si>
    <t>0.194 (0.154, 0.231)</t>
  </si>
  <si>
    <t>0.196 (0.151, 0.24)</t>
  </si>
  <si>
    <t>0.913 (0.836, 0.974)</t>
  </si>
  <si>
    <t>0.862 (0.776, 0.939)</t>
  </si>
  <si>
    <t>0.947 (0.943, 0.951)</t>
  </si>
  <si>
    <t>0.339 (0.329, 0.349)</t>
  </si>
  <si>
    <t>0.303 (0.294, 0.313)</t>
  </si>
  <si>
    <t>0.867 (0.855, 0.881)</t>
  </si>
  <si>
    <t>0.884 (0.872, 0.895)</t>
  </si>
  <si>
    <t>0.914 (0.912, 0.917)</t>
  </si>
  <si>
    <t>0.929 (0.923, 0.934)</t>
  </si>
  <si>
    <t>0.883 (0.877, 0.89)</t>
  </si>
  <si>
    <t>0.55 (0.529, 0.571)</t>
  </si>
  <si>
    <t>0.427 (0.408, 0.447)</t>
  </si>
  <si>
    <t>0.857 (0.834, 0.879)</t>
  </si>
  <si>
    <t>0.822 (0.796, 0.847)</t>
  </si>
  <si>
    <t>0.941 (0.92, 0.969)</t>
  </si>
  <si>
    <t>0.95 (0.931, 0.974)</t>
  </si>
  <si>
    <t>0.117 (0.067, 0.166)</t>
  </si>
  <si>
    <t>0.22 (0.134, 0.297)</t>
  </si>
  <si>
    <t>0.827 (0.667, 0.962)</t>
  </si>
  <si>
    <t>0.878 (0.742, 0.971)</t>
  </si>
  <si>
    <t>0.898 (0.893, 0.903)</t>
  </si>
  <si>
    <t>0.954 (0.939, 0.977)</t>
  </si>
  <si>
    <t>0.956 (0.94, 0.983)</t>
  </si>
  <si>
    <t>0.179 (0.112, 0.236)</t>
  </si>
  <si>
    <t>0.29 (0.201, 0.365)</t>
  </si>
  <si>
    <t>0.757 (0.605, 0.9)</t>
  </si>
  <si>
    <t>0.843 (0.721, 0.941)</t>
  </si>
  <si>
    <t>0.958 (0.954, 0.961)</t>
  </si>
  <si>
    <t>0.945 (0.942, 0.949)</t>
  </si>
  <si>
    <t>0.932 (0.926, 0.938)</t>
  </si>
  <si>
    <t>0.189 (0.171, 0.205)</t>
  </si>
  <si>
    <t>0.183 (0.167, 0.199)</t>
  </si>
  <si>
    <t>0.858 (0.819, 0.896)</t>
  </si>
  <si>
    <t>0.858 (0.817, 0.897)</t>
  </si>
  <si>
    <t>0.888 (0.883, 0.894)</t>
  </si>
  <si>
    <t>0.885 (0.88, 0.891)</t>
  </si>
  <si>
    <t>0.924 (0.92, 0.927)</t>
  </si>
  <si>
    <t>0.879 (0.873, 0.883)</t>
  </si>
  <si>
    <t>0.564 (0.547, 0.582)</t>
  </si>
  <si>
    <t>0.458 (0.44, 0.475)</t>
  </si>
  <si>
    <t>0.827 (0.807, 0.847)</t>
  </si>
  <si>
    <t>0.808 (0.786, 0.828)</t>
  </si>
  <si>
    <t>0.87 (0.864, 0.876)</t>
  </si>
  <si>
    <t>0.801 (0.794, 0.808)</t>
  </si>
  <si>
    <t>0.942 (0.924, 0.962)</t>
  </si>
  <si>
    <t>0.966 (0.956, 0.979)</t>
  </si>
  <si>
    <t>0.16 (0.097, 0.209)</t>
  </si>
  <si>
    <t>0.17 (0.117, 0.228)</t>
  </si>
  <si>
    <t>0.798 (0.658, 0.914)</t>
  </si>
  <si>
    <t>0.837 (0.71, 0.947)</t>
  </si>
  <si>
    <t>0.919 (0.912, 0.928)</t>
  </si>
  <si>
    <t>0.937 (0.931, 0.943)</t>
  </si>
  <si>
    <t>0.236 (0.215, 0.255)</t>
  </si>
  <si>
    <t>0.287 (0.265, 0.309)</t>
  </si>
  <si>
    <t>0.819 (0.777, 0.86)</t>
  </si>
  <si>
    <t>0.851 (0.812, 0.887)</t>
  </si>
  <si>
    <t>0.883 (0.877, 0.888)</t>
  </si>
  <si>
    <t>0.9 (0.882, 0.922)</t>
  </si>
  <si>
    <t>0.881 (0.858, 0.907)</t>
  </si>
  <si>
    <t>0.031 (0.024, 0.038)</t>
  </si>
  <si>
    <t>0.03 (0.022, 0.037)</t>
  </si>
  <si>
    <t>0.76 (0.632, 0.867)</t>
  </si>
  <si>
    <t>0.785 (0.667, 0.892)</t>
  </si>
  <si>
    <t>0.877 (0.871, 0.882)</t>
  </si>
  <si>
    <t>0.844 (0.838, 0.85)</t>
  </si>
  <si>
    <t>0.963 (0.957, 0.97)</t>
  </si>
  <si>
    <t>0.962 (0.955, 0.969)</t>
  </si>
  <si>
    <t>0.425 (0.379, 0.465)</t>
  </si>
  <si>
    <t>0.451 (0.406, 0.496)</t>
  </si>
  <si>
    <t>0.885 (0.835, 0.931)</t>
  </si>
  <si>
    <t>0.893 (0.844, 0.936)</t>
  </si>
  <si>
    <t>0.909 (0.904, 0.914)</t>
  </si>
  <si>
    <t>0.972 (0.958, 0.988)</t>
  </si>
  <si>
    <t>0.958 (0.933, 0.984)</t>
  </si>
  <si>
    <t>0.064 (0.008, 0.162)</t>
  </si>
  <si>
    <t>0.059 (0.011, 0.126)</t>
  </si>
  <si>
    <t>0.901 (0.6, 1.0)</t>
  </si>
  <si>
    <t>0.893 (0.888, 0.898)</t>
  </si>
  <si>
    <t>0.854 (0.848, 0.86)</t>
  </si>
  <si>
    <t>0.969 (0.962, 0.979)</t>
  </si>
  <si>
    <t>0.956 (0.946, 0.968)</t>
  </si>
  <si>
    <t>0.329 (0.268, 0.381)</t>
  </si>
  <si>
    <t>0.323 (0.265, 0.378)</t>
  </si>
  <si>
    <t>0.948 (0.901, 0.989)</t>
  </si>
  <si>
    <t>0.885 (0.812, 0.949)</t>
  </si>
  <si>
    <t>0.922 (0.918, 0.927)</t>
  </si>
  <si>
    <t>0.879 (0.839, 0.925)</t>
  </si>
  <si>
    <t>0.927 (0.89, 0.976)</t>
  </si>
  <si>
    <t>0.013 (0.007, 0.019)</t>
  </si>
  <si>
    <t>0.032 (0.017, 0.046)</t>
  </si>
  <si>
    <t>0.634 (0.333, 0.889)</t>
  </si>
  <si>
    <t>0.846 (0.625, 1.0)</t>
  </si>
  <si>
    <t>0.887 (0.882, 0.893)</t>
  </si>
  <si>
    <t>0.702 (0.0, 0.996)</t>
  </si>
  <si>
    <t>0.695 (0.0, 0.995)</t>
  </si>
  <si>
    <t>0.01 (-0.0, 0.016)</t>
  </si>
  <si>
    <t>0.009 (-0.0, 0.015)</t>
  </si>
  <si>
    <t>0.873 (0.87, 0.875)</t>
  </si>
  <si>
    <t>0.953 (0.949, 0.956)</t>
  </si>
  <si>
    <t>0.888 (0.882, 0.894)</t>
  </si>
  <si>
    <t>0.871 (0.865, 0.877)</t>
  </si>
  <si>
    <t>0.337 (0.318, 0.355)</t>
  </si>
  <si>
    <t>0.296 (0.278, 0.313)</t>
  </si>
  <si>
    <t>0.784 (0.753, 0.813)</t>
  </si>
  <si>
    <t>0.71 (0.676, 0.745)</t>
  </si>
  <si>
    <t>0.821 (0.814, 0.827)</t>
  </si>
  <si>
    <t>0.841 (0.836, 0.847)</t>
  </si>
  <si>
    <t>0.856 (0.0, 0.971)</t>
  </si>
  <si>
    <t>0.74 (0.0, 0.904)</t>
  </si>
  <si>
    <t>0.478 (0.0, 1.0)</t>
  </si>
  <si>
    <t>0.937 (0.933, 0.941)</t>
  </si>
  <si>
    <t>0.68 (0.0, 0.99)</t>
  </si>
  <si>
    <t>0.692 (0.0, 0.991)</t>
  </si>
  <si>
    <t>0.874 (0.869, 0.88)</t>
  </si>
  <si>
    <t>0.961 (0.95, 0.974)</t>
  </si>
  <si>
    <t>0.97 (0.965, 0.977)</t>
  </si>
  <si>
    <t>0.029 (0.021, 0.036)</t>
  </si>
  <si>
    <t>0.032 (0.023, 0.04)</t>
  </si>
  <si>
    <t>0.969 (0.879, 1.0)</t>
  </si>
  <si>
    <t>0.972 (0.889, 1.0)</t>
  </si>
  <si>
    <t>0.878 (0.872, 0.883)</t>
  </si>
  <si>
    <t>0.737 (0.688, 0.789)</t>
  </si>
  <si>
    <t>0.794 (0.753, 0.834)</t>
  </si>
  <si>
    <t>0.031 (0.017, 0.047)</t>
  </si>
  <si>
    <t>0.048 (0.027, 0.073)</t>
  </si>
  <si>
    <t>0.654 (0.518, 0.784)</t>
  </si>
  <si>
    <t>0.658 (0.52, 0.804)</t>
  </si>
  <si>
    <t>0.769 (0.762, 0.776)</t>
  </si>
  <si>
    <t>0.745 (0.738, 0.753)</t>
  </si>
  <si>
    <t>0.968 (0.954, 0.986)</t>
  </si>
  <si>
    <t>0.069 (0.043, 0.096)</t>
  </si>
  <si>
    <t>0.067 (0.044, 0.089)</t>
  </si>
  <si>
    <t>0.967 (0.871, 1.0)</t>
  </si>
  <si>
    <t>0.97 (0.882, 1.0)</t>
  </si>
  <si>
    <t>0.862 (0.857, 0.868)</t>
  </si>
  <si>
    <t>0.872 (0.866, 0.877)</t>
  </si>
  <si>
    <t>0.773 (0.0, 0.963)</t>
  </si>
  <si>
    <t>0.912 (0.0, 0.971)</t>
  </si>
  <si>
    <t>0.339 (0.0, 1.0)</t>
  </si>
  <si>
    <t>0.663 (0.0, 1.0)</t>
  </si>
  <si>
    <t>0.783 (0.712, 0.864)</t>
  </si>
  <si>
    <t>0.814 (0.75, 0.887)</t>
  </si>
  <si>
    <t>0.73 (0.5, 0.913)</t>
  </si>
  <si>
    <t>0.812 (0.6, 1.0)</t>
  </si>
  <si>
    <t>0.732 (0.724, 0.739)</t>
  </si>
  <si>
    <t>0.722 (0.714, 0.73)</t>
  </si>
  <si>
    <t>0.875 (0.0, 0.992)</t>
  </si>
  <si>
    <t>0.76 (0.0, 0.987)</t>
  </si>
  <si>
    <t>0.003 (-0.0, 0.009)</t>
  </si>
  <si>
    <t>0.002 (-0.0, 0.005)</t>
  </si>
  <si>
    <t>0.658 (0.0, 1.0)</t>
  </si>
  <si>
    <t>0.365 (0.0, 1.0)</t>
  </si>
  <si>
    <t>0.832 (0.821, 0.843)</t>
  </si>
  <si>
    <t>0.85 (0.84, 0.861)</t>
  </si>
  <si>
    <t>0.055 (0.05, 0.06)</t>
  </si>
  <si>
    <t>0.065 (0.058, 0.071)</t>
  </si>
  <si>
    <t>0.789 (0.734, 0.843)</t>
  </si>
  <si>
    <t>0.801 (0.747, 0.852)</t>
  </si>
  <si>
    <t>0.743 (0.736, 0.751)</t>
  </si>
  <si>
    <t>0.755 (0.748, 0.763)</t>
  </si>
  <si>
    <t>0.931 (0.926, 0.935)</t>
  </si>
  <si>
    <t>0.73 (0.712, 0.747)</t>
  </si>
  <si>
    <t>0.802 (0.785, 0.82)</t>
  </si>
  <si>
    <t>0.899 (0.889, 0.91)</t>
  </si>
  <si>
    <t>0.932 (0.925, 0.94)</t>
  </si>
  <si>
    <t>0.135 (0.119, 0.151)</t>
  </si>
  <si>
    <t>0.176 (0.159, 0.196)</t>
  </si>
  <si>
    <t>0.83 (0.777, 0.88)</t>
  </si>
  <si>
    <t>0.93 (0.892, 0.96)</t>
  </si>
  <si>
    <t>0.814 (0.808, 0.821)</t>
  </si>
  <si>
    <t>0.778 (0.772, 0.786)</t>
  </si>
  <si>
    <t>0.881 (0.874, 0.889)</t>
  </si>
  <si>
    <t>0.181 (0.167, 0.194)</t>
  </si>
  <si>
    <t>0.181 (0.167, 0.193)</t>
  </si>
  <si>
    <t>0.834 (0.799, 0.869)</t>
  </si>
  <si>
    <t>0.871 (0.837, 0.902)</t>
  </si>
  <si>
    <t>0.771 (0.764, 0.778)</t>
  </si>
  <si>
    <t>0.759 (0.752, 0.767)</t>
  </si>
  <si>
    <t>0.83 (0.821, 0.838)</t>
  </si>
  <si>
    <t>0.72 (0.709, 0.732)</t>
  </si>
  <si>
    <t>0.335 (0.317, 0.354)</t>
  </si>
  <si>
    <t>0.193 (0.179, 0.207)</t>
  </si>
  <si>
    <t>0.652 (0.619, 0.682)</t>
  </si>
  <si>
    <t>0.696 (0.666, 0.724)</t>
  </si>
  <si>
    <t>0.888 (0.882, 0.893)</t>
  </si>
  <si>
    <t>0.639 (0.631, 0.648)</t>
  </si>
  <si>
    <t>0.941 (0.929, 0.956)</t>
  </si>
  <si>
    <t>0.91 (0.891, 0.93)</t>
  </si>
  <si>
    <t>0.439 (0.389, 0.492)</t>
  </si>
  <si>
    <t>0.369 (0.311, 0.423)</t>
  </si>
  <si>
    <t>0.83 (0.76, 0.898)</t>
  </si>
  <si>
    <t>0.761 (0.68, 0.833)</t>
  </si>
  <si>
    <t>0.924 (0.919, 0.928)</t>
  </si>
  <si>
    <t>0.953 (0.943, 0.965)</t>
  </si>
  <si>
    <t>0.944 (0.931, 0.96)</t>
  </si>
  <si>
    <t>0.325 (0.274, 0.38)</t>
  </si>
  <si>
    <t>0.297 (0.246, 0.35)</t>
  </si>
  <si>
    <t>0.846 (0.767, 0.917)</t>
  </si>
  <si>
    <t>0.872 (0.8, 0.929)</t>
  </si>
  <si>
    <t>0.896 (0.891, 0.901)</t>
  </si>
  <si>
    <t>0.895 (0.89, 0.901)</t>
  </si>
  <si>
    <t>0.982 (0.982, 0.982)</t>
  </si>
  <si>
    <t>0.879 (0.877, 0.88)</t>
  </si>
  <si>
    <t>0.939 (0.937, 0.941)</t>
  </si>
  <si>
    <r>
      <rPr>
        <b/>
        <sz val="8"/>
        <color rgb="FF000000"/>
        <rFont val="Arial"/>
      </rPr>
      <t xml:space="preserve">Supplementary Table 22: </t>
    </r>
    <r>
      <rPr>
        <sz val="8"/>
        <color rgb="FF000000"/>
        <rFont val="Arial"/>
      </rPr>
      <t xml:space="preserve">Performance of the models on the CSH dataset (N = 26445). When the CI are non-overlapping, the difference is reported in ΔSSL-SL. Prevalence for label groups counts any positive in a member of its class as a positive.  </t>
    </r>
  </si>
  <si>
    <t>0.994 (0.992, 0.998)</t>
  </si>
  <si>
    <t>0.543 (0.44, 0.641)</t>
  </si>
  <si>
    <t>0.498 (0.396, 0.604)</t>
  </si>
  <si>
    <t>0.935 (0.842, 1.0)</t>
  </si>
  <si>
    <t>0.936 (0.833, 1.0)</t>
  </si>
  <si>
    <t>0.942 (0.911, 0.977)</t>
  </si>
  <si>
    <t>0.978 (0.967, 0.993)</t>
  </si>
  <si>
    <t>0.371 (0.205, 0.523)</t>
  </si>
  <si>
    <t>0.293 (0.148, 0.452)</t>
  </si>
  <si>
    <t>0.768 (0.5, 1.0)</t>
  </si>
  <si>
    <t>0.825 (0.556, 1.0)</t>
  </si>
  <si>
    <t>0.978 (0.973, 0.983)</t>
  </si>
  <si>
    <t>0.675 (0.645, 0.704)</t>
  </si>
  <si>
    <t>0.709 (0.682, 0.736)</t>
  </si>
  <si>
    <t>0.916 (0.88, 0.945)</t>
  </si>
  <si>
    <t>0.915 (0.878, 0.945)</t>
  </si>
  <si>
    <t>0.971 (0.965, 0.977)</t>
  </si>
  <si>
    <t>0.972 (0.967, 0.978)</t>
  </si>
  <si>
    <t>0.208 (0.166, 0.257)</t>
  </si>
  <si>
    <t>0.281 (0.22, 0.336)</t>
  </si>
  <si>
    <t>0.956 (0.901, 0.99)</t>
  </si>
  <si>
    <t>0.991 (0.966, 1.0)</t>
  </si>
  <si>
    <t>0.886 (0.881, 0.89)</t>
  </si>
  <si>
    <t>0.81 (0.804, 0.816)</t>
  </si>
  <si>
    <t>0.954 (0.949, 0.958)</t>
  </si>
  <si>
    <t>0.949 (0.945, 0.952)</t>
  </si>
  <si>
    <t>0.941 (0.938, 0.945)</t>
  </si>
  <si>
    <t>0.929 (0.925, 0.933)</t>
  </si>
  <si>
    <t>0.925 (0.92, 0.929)</t>
  </si>
  <si>
    <t>0.958 (0.952, 0.964)</t>
  </si>
  <si>
    <t>0.954 (0.948, 0.961)</t>
  </si>
  <si>
    <t>0.872 (0.854, 0.89)</t>
  </si>
  <si>
    <t>0.856 (0.839, 0.875)</t>
  </si>
  <si>
    <t>0.984 (0.973, 0.993)</t>
  </si>
  <si>
    <t>0.988 (0.979, 0.997)</t>
  </si>
  <si>
    <t>0.543 (0.486, 0.595)</t>
  </si>
  <si>
    <t>0.554 (0.502, 0.605)</t>
  </si>
  <si>
    <t>0.955 (0.912, 0.99)</t>
  </si>
  <si>
    <t>0.987 (0.963, 1.0)</t>
  </si>
  <si>
    <t>0.853 (0.848, 0.858)</t>
  </si>
  <si>
    <t>0.951 (0.944, 0.959)</t>
  </si>
  <si>
    <t>0.952 (0.946, 0.96)</t>
  </si>
  <si>
    <t>0.438 (0.4, 0.476)</t>
  </si>
  <si>
    <t>0.411 (0.376, 0.448)</t>
  </si>
  <si>
    <t>0.884 (0.84, 0.925)</t>
  </si>
  <si>
    <t>0.895 (0.853, 0.935)</t>
  </si>
  <si>
    <t>0.876 (0.872, 0.881)</t>
  </si>
  <si>
    <t>0.871 (0.866, 0.875)</t>
  </si>
  <si>
    <t>0.873 (0.86, 0.887)</t>
  </si>
  <si>
    <t>0.899 (0.888, 0.91)</t>
  </si>
  <si>
    <t>0.833 (0.82, 0.847)</t>
  </si>
  <si>
    <t>0.845 (0.833, 0.857)</t>
  </si>
  <si>
    <t>0.978 (0.968, 0.987)</t>
  </si>
  <si>
    <t>0.975 (0.965, 0.985)</t>
  </si>
  <si>
    <t>0.915 (0.911, 0.919)</t>
  </si>
  <si>
    <t>0.908 (0.9, 0.916)</t>
  </si>
  <si>
    <t>0.91 (0.903, 0.919)</t>
  </si>
  <si>
    <t>0.961 (0.951, 0.97)</t>
  </si>
  <si>
    <t>0.957 (0.946, 0.967)</t>
  </si>
  <si>
    <t>0.927 (0.923, 0.93)</t>
  </si>
  <si>
    <t>0.953 (0.947, 0.958)</t>
  </si>
  <si>
    <t>0.949 (0.943, 0.956)</t>
  </si>
  <si>
    <t>0.975 (0.966, 0.982)</t>
  </si>
  <si>
    <t>0.975 (0.967, 0.983)</t>
  </si>
  <si>
    <t>0.818 (0.805, 0.832)</t>
  </si>
  <si>
    <t>0.833 (0.822, 0.845)</t>
  </si>
  <si>
    <t>0.928 (0.914, 0.941)</t>
  </si>
  <si>
    <t>0.924 (0.908, 0.938)</t>
  </si>
  <si>
    <t>0.799 (0.785, 0.812)</t>
  </si>
  <si>
    <t>0.96 (0.948, 0.971)</t>
  </si>
  <si>
    <t>0.957 (0.945, 0.968)</t>
  </si>
  <si>
    <t>0.909 (0.905, 0.914)</t>
  </si>
  <si>
    <t>0.814 (0.81, 0.818)</t>
  </si>
  <si>
    <t>0.786 (0.782, 0.79)</t>
  </si>
  <si>
    <t>0.934 (0.933, 0.935)</t>
  </si>
  <si>
    <t>0.771 (0.755, 0.788)</t>
  </si>
  <si>
    <t>0.723 (0.703, 0.74)</t>
  </si>
  <si>
    <t>0.96 (0.946, 0.973)</t>
  </si>
  <si>
    <t>0.959 (0.944, 0.973)</t>
  </si>
  <si>
    <t>0.903 (0.898, 0.907)</t>
  </si>
  <si>
    <t>0.875 (0.87, 0.88)</t>
  </si>
  <si>
    <t>0.953 (0.919, 0.991)</t>
  </si>
  <si>
    <t>0.977 (0.965, 0.99)</t>
  </si>
  <si>
    <t>0.393 (0.217, 0.553)</t>
  </si>
  <si>
    <t>0.324 (0.166, 0.494)</t>
  </si>
  <si>
    <t>0.816 (0.545, 1.0)</t>
  </si>
  <si>
    <t>0.69 (0.399, 1.0)</t>
  </si>
  <si>
    <t>0.971 (0.968, 0.973)</t>
  </si>
  <si>
    <t>0.986 (0.983, 0.991)</t>
  </si>
  <si>
    <t>0.681 (0.641, 0.719)</t>
  </si>
  <si>
    <t>0.68 (0.636, 0.727)</t>
  </si>
  <si>
    <t>0.948 (0.911, 0.979)</t>
  </si>
  <si>
    <t>0.925 (0.878, 0.964)</t>
  </si>
  <si>
    <t>0.831 (0.817, 0.846)</t>
  </si>
  <si>
    <t>0.833 (0.82, 0.845)</t>
  </si>
  <si>
    <t>0.933 (0.917, 0.95)</t>
  </si>
  <si>
    <t>0.926 (0.907, 0.943)</t>
  </si>
  <si>
    <t>0.934 (0.93, 0.938)</t>
  </si>
  <si>
    <t>0.94 (0.937, 0.943)</t>
  </si>
  <si>
    <t>0.938 (0.933, 0.942)</t>
  </si>
  <si>
    <t>0.926 (0.921, 0.931)</t>
  </si>
  <si>
    <t>0.938 (0.926, 0.948)</t>
  </si>
  <si>
    <t>0.823 (0.816, 0.831)</t>
  </si>
  <si>
    <t>0.945 (0.936, 0.953)</t>
  </si>
  <si>
    <t>0.927 (0.917, 0.937)</t>
  </si>
  <si>
    <t>0.848 (0.842, 0.853)</t>
  </si>
  <si>
    <t>0.809 (0.788, 0.829)</t>
  </si>
  <si>
    <t>0.769 (0.746, 0.791)</t>
  </si>
  <si>
    <t>0.928 (0.902, 0.951)</t>
  </si>
  <si>
    <t>0.864 (0.831, 0.895)</t>
  </si>
  <si>
    <t>0.68 (0.655, 0.703)</t>
  </si>
  <si>
    <t>0.629 (0.605, 0.652)</t>
  </si>
  <si>
    <t>0.961 (0.943, 0.977)</t>
  </si>
  <si>
    <t>0.937 (0.933, 0.94)</t>
  </si>
  <si>
    <t>0.909 (0.905, 0.913)</t>
  </si>
  <si>
    <t>0.978 (0.971, 0.988)</t>
  </si>
  <si>
    <t>0.398 (0.331, 0.463)</t>
  </si>
  <si>
    <t>0.228 (0.179, 0.274)</t>
  </si>
  <si>
    <t>0.932 (0.867, 0.985)</t>
  </si>
  <si>
    <t>0.892 (0.815, 0.961)</t>
  </si>
  <si>
    <t>0.925 (0.922, 0.929)</t>
  </si>
  <si>
    <t>0.913 (0.909, 0.917)</t>
  </si>
  <si>
    <t>0.911 (0.905, 0.917)</t>
  </si>
  <si>
    <t>0.935 (0.922, 0.947)</t>
  </si>
  <si>
    <t>0.946 (0.935, 0.958)</t>
  </si>
  <si>
    <t>0.959 (0.957, 0.962)</t>
  </si>
  <si>
    <t>0.941 (0.935, 0.947)</t>
  </si>
  <si>
    <t>0.94 (0.934, 0.947)</t>
  </si>
  <si>
    <t>0.454 (0.427, 0.48)</t>
  </si>
  <si>
    <t>0.456 (0.429, 0.482)</t>
  </si>
  <si>
    <t>0.847 (0.814, 0.877)</t>
  </si>
  <si>
    <t>0.868 (0.839, 0.897)</t>
  </si>
  <si>
    <t>0.885 (0.88, 0.889)</t>
  </si>
  <si>
    <t>0.975 (0.966, 0.985)</t>
  </si>
  <si>
    <t>0.385 (0.279, 0.476)</t>
  </si>
  <si>
    <t>0.421 (0.322, 0.521)</t>
  </si>
  <si>
    <t>0.94 (0.852, 1.0)</t>
  </si>
  <si>
    <t>0.879 (0.874, 0.883)</t>
  </si>
  <si>
    <t>0.86 (0.855, 0.865)</t>
  </si>
  <si>
    <t>0.982 (0.975, 0.992)</t>
  </si>
  <si>
    <t>0.977 (0.969, 0.987)</t>
  </si>
  <si>
    <t>0.466 (0.404, 0.523)</t>
  </si>
  <si>
    <t>0.403 (0.344, 0.467)</t>
  </si>
  <si>
    <t>0.956 (0.906, 1.0)</t>
  </si>
  <si>
    <t>0.956 (0.902, 1.0)</t>
  </si>
  <si>
    <t>0.898 (0.893, 0.902)</t>
  </si>
  <si>
    <t>0.928 (0.924, 0.932)</t>
  </si>
  <si>
    <t>0.687 (0.675, 0.7)</t>
  </si>
  <si>
    <t>0.685 (0.672, 0.696)</t>
  </si>
  <si>
    <t>0.884 (0.87, 0.899)</t>
  </si>
  <si>
    <t>0.899 (0.885, 0.912)</t>
  </si>
  <si>
    <t>0.832 (0.826, 0.837)</t>
  </si>
  <si>
    <t>0.983 (0.969, 0.998)</t>
  </si>
  <si>
    <t>0.993 (0.989, 1.0)</t>
  </si>
  <si>
    <t>0.4 (0.003, 0.677)</t>
  </si>
  <si>
    <t>0.328 (0.008, 0.596)</t>
  </si>
  <si>
    <t>0.992 (0.99, 0.993)</t>
  </si>
  <si>
    <t>0.236 (0.192, 0.28)</t>
  </si>
  <si>
    <t>0.283 (0.224, 0.346)</t>
  </si>
  <si>
    <t>0.988 (0.951, 1.0)</t>
  </si>
  <si>
    <t>0.961 (0.959, 0.964)</t>
  </si>
  <si>
    <t>0.982 (0.979, 0.986)</t>
  </si>
  <si>
    <t>0.643 (0.618, 0.669)</t>
  </si>
  <si>
    <t>0.664 (0.638, 0.689)</t>
  </si>
  <si>
    <t>0.946 (0.927, 0.964)</t>
  </si>
  <si>
    <t>0.921 (0.897, 0.944)</t>
  </si>
  <si>
    <t>0.823 (0.817, 0.83)</t>
  </si>
  <si>
    <t>0.612 (0.603, 0.622)</t>
  </si>
  <si>
    <t>0.888 (0.877, 0.898)</t>
  </si>
  <si>
    <t>0.901 (0.899, 0.902)</t>
  </si>
  <si>
    <t>0.775 (0.729, 0.821)</t>
  </si>
  <si>
    <t>0.35 (0.294, 0.406)</t>
  </si>
  <si>
    <t>0.954 (0.907, 0.99)</t>
  </si>
  <si>
    <t>0.93 (0.926, 0.933)</t>
  </si>
  <si>
    <t>0.905 (0.9, 0.909)</t>
  </si>
  <si>
    <t>0.851 (0.841, 0.862)</t>
  </si>
  <si>
    <t>0.621 (0.604, 0.637)</t>
  </si>
  <si>
    <t>0.989 (0.983, 0.995)</t>
  </si>
  <si>
    <t>0.891 (0.871, 0.908)</t>
  </si>
  <si>
    <t>0.874 (0.869, 0.879)</t>
  </si>
  <si>
    <t>0.958 (0.947, 0.972)</t>
  </si>
  <si>
    <t>0.918 (0.904, 0.933)</t>
  </si>
  <si>
    <t>0.687 (0.648, 0.727)</t>
  </si>
  <si>
    <t>0.249 (0.211, 0.286)</t>
  </si>
  <si>
    <t>0.926 (0.885, 0.963)</t>
  </si>
  <si>
    <t>0.805 (0.739, 0.868)</t>
  </si>
  <si>
    <t>0.884 (0.879, 0.889)</t>
  </si>
  <si>
    <t>0.908 (0.904, 0.912)</t>
  </si>
  <si>
    <t>0.912 (0.908, 0.915)</t>
  </si>
  <si>
    <t>0.865 (0.857, 0.872)</t>
  </si>
  <si>
    <t>0.663 (0.653, 0.675)</t>
  </si>
  <si>
    <t>0.975 (0.967, 0.981)</t>
  </si>
  <si>
    <t>0.776 (0.757, 0.795)</t>
  </si>
  <si>
    <t>0.818 (0.813, 0.824)</t>
  </si>
  <si>
    <t>0.877 (0.873, 0.882)</t>
  </si>
  <si>
    <t>0.512 (0.468, 0.556)</t>
  </si>
  <si>
    <t>0.441 (0.396, 0.485)</t>
  </si>
  <si>
    <t>0.945 (0.904, 0.98)</t>
  </si>
  <si>
    <t>0.973 (0.945, 0.994)</t>
  </si>
  <si>
    <t>0.9 (0.896, 0.905)</t>
  </si>
  <si>
    <t>0.423 (0.368, 0.475)</t>
  </si>
  <si>
    <t>0.41 (0.358, 0.46)</t>
  </si>
  <si>
    <t>0.959 (0.923, 0.991)</t>
  </si>
  <si>
    <t>0.928 (0.877, 0.968)</t>
  </si>
  <si>
    <t>0.911 (0.907, 0.915)</t>
  </si>
  <si>
    <t>0.629 (0.62, 0.637)</t>
  </si>
  <si>
    <t>0.617 (0.609, 0.625)</t>
  </si>
  <si>
    <t>0.928 (0.921, 0.936)</t>
  </si>
  <si>
    <t>0.939 (0.932, 0.946)</t>
  </si>
  <si>
    <t>0.923 (0.921, 0.924)</t>
  </si>
  <si>
    <t>0.947 (0.944, 0.951)</t>
  </si>
  <si>
    <t>0.797 (0.784, 0.809)</t>
  </si>
  <si>
    <t>0.667 (0.651, 0.682)</t>
  </si>
  <si>
    <t>0.923 (0.908, 0.937)</t>
  </si>
  <si>
    <t>0.917 (0.902, 0.932)</t>
  </si>
  <si>
    <t>0.836 (0.83, 0.842)</t>
  </si>
  <si>
    <t>0.945 (0.932, 0.959)</t>
  </si>
  <si>
    <t>0.93 (0.913, 0.95)</t>
  </si>
  <si>
    <t>0.236 (0.184, 0.29)</t>
  </si>
  <si>
    <t>0.274 (0.214, 0.329)</t>
  </si>
  <si>
    <t>0.879 (0.798, 0.946)</t>
  </si>
  <si>
    <t>0.832 (0.746, 0.909)</t>
  </si>
  <si>
    <t>0.898 (0.894, 0.902)</t>
  </si>
  <si>
    <t>0.985 (0.982, 0.99)</t>
  </si>
  <si>
    <t>0.424 (0.358, 0.485)</t>
  </si>
  <si>
    <t>0.389 (0.321, 0.449)</t>
  </si>
  <si>
    <t>0.938 (0.873, 0.986)</t>
  </si>
  <si>
    <t>0.928 (0.86, 0.985)</t>
  </si>
  <si>
    <t>0.924 (0.92, 0.928)</t>
  </si>
  <si>
    <t>0.96 (0.957, 0.962)</t>
  </si>
  <si>
    <t>0.77 (0.759, 0.782)</t>
  </si>
  <si>
    <t>0.748 (0.736, 0.761)</t>
  </si>
  <si>
    <t>0.896 (0.882, 0.912)</t>
  </si>
  <si>
    <t>0.907 (0.892, 0.922)</t>
  </si>
  <si>
    <t>0.896 (0.891, 0.9)</t>
  </si>
  <si>
    <t>0.951 (0.949, 0.954)</t>
  </si>
  <si>
    <t>0.75 (0.737, 0.761)</t>
  </si>
  <si>
    <t>0.678 (0.665, 0.691)</t>
  </si>
  <si>
    <t>0.895 (0.879, 0.911)</t>
  </si>
  <si>
    <t>0.923 (0.91, 0.937)</t>
  </si>
  <si>
    <t>0.844 (0.839, 0.85)</t>
  </si>
  <si>
    <t>0.977 (0.972, 0.982)</t>
  </si>
  <si>
    <t>0.967 (0.959, 0.975)</t>
  </si>
  <si>
    <t>0.305 (0.251, 0.355)</t>
  </si>
  <si>
    <t>0.29 (0.238, 0.34)</t>
  </si>
  <si>
    <t>0.933 (0.879, 0.976)</t>
  </si>
  <si>
    <t>0.87 (0.805, 0.938)</t>
  </si>
  <si>
    <t>0.914 (0.909, 0.917)</t>
  </si>
  <si>
    <t>0.937 (0.934, 0.941)</t>
  </si>
  <si>
    <t>0.572 (0.549, 0.597)</t>
  </si>
  <si>
    <t>0.618 (0.597, 0.64)</t>
  </si>
  <si>
    <t>0.901 (0.877, 0.923)</t>
  </si>
  <si>
    <t>0.945 (0.927, 0.962)</t>
  </si>
  <si>
    <t>0.889 (0.885, 0.894)</t>
  </si>
  <si>
    <t>0.927 (0.919, 0.937)</t>
  </si>
  <si>
    <t>0.912 (0.901, 0.922)</t>
  </si>
  <si>
    <t>0.131 (0.117, 0.146)</t>
  </si>
  <si>
    <t>0.123 (0.11, 0.137)</t>
  </si>
  <si>
    <t>0.82 (0.769, 0.869)</t>
  </si>
  <si>
    <t>0.824 (0.773, 0.874)</t>
  </si>
  <si>
    <t>0.861 (0.856, 0.866)</t>
  </si>
  <si>
    <t>0.974 (0.969, 0.978)</t>
  </si>
  <si>
    <t>0.545 (0.502, 0.584)</t>
  </si>
  <si>
    <t>0.516 (0.474, 0.556)</t>
  </si>
  <si>
    <t>0.923 (0.886, 0.96)</t>
  </si>
  <si>
    <t>0.929 (0.89, 0.964)</t>
  </si>
  <si>
    <t>0.905 (0.901, 0.909)</t>
  </si>
  <si>
    <t>0.91 (0.906, 0.914)</t>
  </si>
  <si>
    <t>0.943 (0.921, 0.972)</t>
  </si>
  <si>
    <t>0.962 (0.949, 0.979)</t>
  </si>
  <si>
    <t>0.245 (0.162, 0.328)</t>
  </si>
  <si>
    <t>0.268 (0.183, 0.344)</t>
  </si>
  <si>
    <t>0.876 (0.771, 0.971)</t>
  </si>
  <si>
    <t>0.91 (0.804, 1.0)</t>
  </si>
  <si>
    <t>0.901 (0.896, 0.905)</t>
  </si>
  <si>
    <t>0.877 (0.872, 0.881)</t>
  </si>
  <si>
    <t>0.969 (0.962, 0.977)</t>
  </si>
  <si>
    <t>0.973 (0.966, 0.982)</t>
  </si>
  <si>
    <t>0.384 (0.328, 0.442)</t>
  </si>
  <si>
    <t>0.387 (0.331, 0.441)</t>
  </si>
  <si>
    <t>0.942 (0.897, 0.982)</t>
  </si>
  <si>
    <t>0.908 (0.852, 0.958)</t>
  </si>
  <si>
    <t>0.907 (0.0, 0.999)</t>
  </si>
  <si>
    <t>0.889 (0.0, 0.998)</t>
  </si>
  <si>
    <t>0.025 (-0.0, 0.053)</t>
  </si>
  <si>
    <t>0.014 (-0.0, 0.033)</t>
  </si>
  <si>
    <t>0.514 (0.0, 1.0)</t>
  </si>
  <si>
    <t>0.958 (0.955, 0.961)</t>
  </si>
  <si>
    <t>0.967 (0.964, 0.969)</t>
  </si>
  <si>
    <t>0.958 (0.948, 0.97)</t>
  </si>
  <si>
    <t>0.925 (0.908, 0.943)</t>
  </si>
  <si>
    <t>0.266 (0.215, 0.323)</t>
  </si>
  <si>
    <t>0.196 (0.157, 0.239)</t>
  </si>
  <si>
    <t>0.9 (0.836, 0.958)</t>
  </si>
  <si>
    <t>0.82 (0.732, 0.901)</t>
  </si>
  <si>
    <t>0.89 (0.885, 0.894)</t>
  </si>
  <si>
    <t>0.982 (0.978, 0.989)</t>
  </si>
  <si>
    <t>0.952 (0.938, 0.968)</t>
  </si>
  <si>
    <t>0.385 (0.303, 0.453)</t>
  </si>
  <si>
    <t>0.311 (0.236, 0.377)</t>
  </si>
  <si>
    <t>0.963 (0.909, 1.0)</t>
  </si>
  <si>
    <t>0.862 (0.768, 0.946)</t>
  </si>
  <si>
    <t>0.916 (0.912, 0.92)</t>
  </si>
  <si>
    <t>0.921 (0.917, 0.924)</t>
  </si>
  <si>
    <t>0.979 (0.979, 0.98)</t>
  </si>
  <si>
    <t>0.847 (0.845, 0.85)</t>
  </si>
  <si>
    <t>0.845 (0.843, 0.847)</t>
  </si>
  <si>
    <t>0.947 (0.943, 0.95)</t>
  </si>
  <si>
    <t>0.922 (0.918, 0.926)</t>
  </si>
  <si>
    <t>0.54 (0.522, 0.557)</t>
  </si>
  <si>
    <t>0.44 (0.423, 0.457)</t>
  </si>
  <si>
    <t>0.863 (0.842, 0.883)</t>
  </si>
  <si>
    <t>0.775 (0.751, 0.798)</t>
  </si>
  <si>
    <t>0.82 (0.815, 0.826)</t>
  </si>
  <si>
    <t>0.855 (0.85, 0.861)</t>
  </si>
  <si>
    <t>0.863 (0.0, 0.965)</t>
  </si>
  <si>
    <t>0.898 (0.0, 0.999)</t>
  </si>
  <si>
    <t>0.022 (-0.0, 0.045)</t>
  </si>
  <si>
    <t>0.954 (0.945, 0.964)</t>
  </si>
  <si>
    <t>0.949 (0.939, 0.961)</t>
  </si>
  <si>
    <t>0.021 (0.016, 0.026)</t>
  </si>
  <si>
    <t>0.022 (0.017, 0.028)</t>
  </si>
  <si>
    <t>0.823 (0.684, 0.958)</t>
  </si>
  <si>
    <t>0.865 (0.732, 0.97)</t>
  </si>
  <si>
    <t>0.912 (0.908, 0.917)</t>
  </si>
  <si>
    <t>0.983 (0.976, 0.992)</t>
  </si>
  <si>
    <t>0.949 (0.927, 0.974)</t>
  </si>
  <si>
    <t>0.049 (0.031, 0.067)</t>
  </si>
  <si>
    <t>0.063 (0.025, 0.104)</t>
  </si>
  <si>
    <t>0.956 (0.833, 1.0)</t>
  </si>
  <si>
    <t>0.819 (0.588, 1.0)</t>
  </si>
  <si>
    <t>0.917 (0.9, 0.936)</t>
  </si>
  <si>
    <t>0.907 (0.882, 0.935)</t>
  </si>
  <si>
    <t>0.01 (0.005, 0.013)</t>
  </si>
  <si>
    <t>0.008 (0.005, 0.011)</t>
  </si>
  <si>
    <t>0.757 (0.533, 0.941)</t>
  </si>
  <si>
    <t>0.839 (0.632, 1.0)</t>
  </si>
  <si>
    <t>0.854 (0.848, 0.859)</t>
  </si>
  <si>
    <t>0.951 (0.946, 0.957)</t>
  </si>
  <si>
    <t>0.124 (0.113, 0.136)</t>
  </si>
  <si>
    <t>0.114 (0.103, 0.125)</t>
  </si>
  <si>
    <t>0.95 (0.919, 0.978)</t>
  </si>
  <si>
    <t>0.925 (0.888, 0.959)</t>
  </si>
  <si>
    <t>0.891 (0.886, 0.895)</t>
  </si>
  <si>
    <t>0.883 (0.879, 0.888)</t>
  </si>
  <si>
    <t>0.805 (0.796, 0.813)</t>
  </si>
  <si>
    <t>0.829 (0.823, 0.837)</t>
  </si>
  <si>
    <t>0.291 (0.276, 0.307)</t>
  </si>
  <si>
    <t>0.316 (0.3, 0.333)</t>
  </si>
  <si>
    <t>0.713 (0.686, 0.74)</t>
  </si>
  <si>
    <t>0.745 (0.718, 0.77)</t>
  </si>
  <si>
    <t>0.761 (0.755, 0.768)</t>
  </si>
  <si>
    <t>0.747 (0.74, 0.754)</t>
  </si>
  <si>
    <t>0.963 (0.956, 0.971)</t>
  </si>
  <si>
    <t>0.959 (0.954, 0.966)</t>
  </si>
  <si>
    <t>0.249 (0.215, 0.285)</t>
  </si>
  <si>
    <t>0.19 (0.164, 0.214)</t>
  </si>
  <si>
    <t>0.932 (0.89, 0.972)</t>
  </si>
  <si>
    <t>0.909 (0.863, 0.949)</t>
  </si>
  <si>
    <t>0.884 (0.88, 0.889)</t>
  </si>
  <si>
    <t>0.885 (0.881, 0.89)</t>
  </si>
  <si>
    <t>0.525 (0.48, 0.57)</t>
  </si>
  <si>
    <t>0.485 (0.44, 0.528)</t>
  </si>
  <si>
    <t>0.926 (0.886, 0.963)</t>
  </si>
  <si>
    <t>0.938 (0.896, 0.972)</t>
  </si>
  <si>
    <t>0.925 (0.921, 0.929)</t>
  </si>
  <si>
    <t>0.867 (0.837, 0.902)</t>
  </si>
  <si>
    <t>0.882 (0.859, 0.909)</t>
  </si>
  <si>
    <t>0.01 (0.007, 0.013)</t>
  </si>
  <si>
    <t>0.528 (0.35, 0.719)</t>
  </si>
  <si>
    <t>0.477 (0.286, 0.667)</t>
  </si>
  <si>
    <t>0.918 (0.914, 0.922)</t>
  </si>
  <si>
    <t>0.958 (0.955, 0.962)</t>
  </si>
  <si>
    <t>0.922 (0.913, 0.931)</t>
  </si>
  <si>
    <t>0.309 (0.285, 0.339)</t>
  </si>
  <si>
    <t>0.323 (0.296, 0.353)</t>
  </si>
  <si>
    <t>0.95 (0.927, 0.972)</t>
  </si>
  <si>
    <t>0.826 (0.784, 0.865)</t>
  </si>
  <si>
    <t>0.848 (0.843, 0.854)</t>
  </si>
  <si>
    <t>0.844 (0.835, 0.853)</t>
  </si>
  <si>
    <t>0.832 (0.824, 0.842)</t>
  </si>
  <si>
    <t>0.106 (0.098, 0.113)</t>
  </si>
  <si>
    <t>0.096 (0.09, 0.103)</t>
  </si>
  <si>
    <t>0.785 (0.747, 0.824)</t>
  </si>
  <si>
    <t>0.781 (0.742, 0.818)</t>
  </si>
  <si>
    <t>0.755 (0.749, 0.761)</t>
  </si>
  <si>
    <t>0.74 (0.734, 0.747)</t>
  </si>
  <si>
    <t>0.977 (0.973, 0.981)</t>
  </si>
  <si>
    <t>0.946 (0.939, 0.955)</t>
  </si>
  <si>
    <t>0.42 (0.38, 0.459)</t>
  </si>
  <si>
    <t>0.336 (0.299, 0.37)</t>
  </si>
  <si>
    <t>0.987 (0.97, 1.0)</t>
  </si>
  <si>
    <t>0.843 (0.793, 0.891)</t>
  </si>
  <si>
    <t>0.846 (0.841, 0.852)</t>
  </si>
  <si>
    <t>0.845 (0.84, 0.85)</t>
  </si>
  <si>
    <t>0.203 (0.196, 0.211)</t>
  </si>
  <si>
    <t>0.217 (0.208, 0.226)</t>
  </si>
  <si>
    <t>0.806 (0.782, 0.828)</t>
  </si>
  <si>
    <t>0.768 (0.744, 0.791)</t>
  </si>
  <si>
    <t>0.756 (0.749, 0.762)</t>
  </si>
  <si>
    <t>0.768 (0.762, 0.774)</t>
  </si>
  <si>
    <t>0.822 (0.806, 0.838)</t>
  </si>
  <si>
    <t>0.868 (0.855, 0.881)</t>
  </si>
  <si>
    <t>0.852 (0.844, 0.86)</t>
  </si>
  <si>
    <t>0.169 (0.158, 0.18)</t>
  </si>
  <si>
    <t>0.17 (0.159, 0.18)</t>
  </si>
  <si>
    <t>0.744 (0.711, 0.78)</t>
  </si>
  <si>
    <t>0.773 (0.74, 0.806)</t>
  </si>
  <si>
    <t>0.81 (0.804, 0.815)</t>
  </si>
  <si>
    <t>0.78 (0.773, 0.786)</t>
  </si>
  <si>
    <t>0.863 (0.858, 0.868)</t>
  </si>
  <si>
    <t>0.453 (0.439, 0.466)</t>
  </si>
  <si>
    <t>0.461 (0.447, 0.475)</t>
  </si>
  <si>
    <t>0.827 (0.81, 0.845)</t>
  </si>
  <si>
    <t>0.804 (0.786, 0.822)</t>
  </si>
  <si>
    <t>0.753 (0.747, 0.759)</t>
  </si>
  <si>
    <t>0.757 (0.75, 0.763)</t>
  </si>
  <si>
    <t>0.9 (0.895, 0.904)</t>
  </si>
  <si>
    <t>0.471 (0.451, 0.49)</t>
  </si>
  <si>
    <t>0.839 (0.813, 0.864)</t>
  </si>
  <si>
    <t>0.929 (0.911, 0.947)</t>
  </si>
  <si>
    <t>0.919 (0.916, 0.923)</t>
  </si>
  <si>
    <t>0.677 (0.67, 0.684)</t>
  </si>
  <si>
    <t>0.987 (0.984, 0.992)</t>
  </si>
  <si>
    <t>0.655 (0.614, 0.696)</t>
  </si>
  <si>
    <t>0.65 (0.614, 0.686)</t>
  </si>
  <si>
    <t>0.961 (0.933, 0.985)</t>
  </si>
  <si>
    <t>0.935 (0.898, 0.965)</t>
  </si>
  <si>
    <t>0.962 (0.955, 0.97)</t>
  </si>
  <si>
    <t>0.96 (0.953, 0.967)</t>
  </si>
  <si>
    <t>0.427 (0.391, 0.468)</t>
  </si>
  <si>
    <t>0.402 (0.367, 0.438)</t>
  </si>
  <si>
    <t>0.912 (0.875, 0.946)</t>
  </si>
  <si>
    <t>0.893 (0.851, 0.932)</t>
  </si>
  <si>
    <t>0.887 (0.883, 0.892)</t>
  </si>
  <si>
    <t>0.712 (0.0, 1.0)</t>
  </si>
  <si>
    <t>0.696 (0.0, 1.0)</t>
  </si>
  <si>
    <t>0.712 (-0.0, 1.0)</t>
  </si>
  <si>
    <t>0.696 (-0.0, 1.0)</t>
  </si>
  <si>
    <t>0.959 (0.958, 0.961)</t>
  </si>
  <si>
    <t>0.93 (0.929, 0.931)</t>
  </si>
  <si>
    <r>
      <rPr>
        <b/>
        <sz val="8"/>
        <color rgb="FF000000"/>
        <rFont val="Arial"/>
      </rPr>
      <t xml:space="preserve">Supplementary Table 23: </t>
    </r>
    <r>
      <rPr>
        <sz val="8"/>
        <color rgb="FF000000"/>
        <rFont val="Arial"/>
      </rPr>
      <t xml:space="preserve">Performance of the models on the CHUM dataset (N = 60000). When the CI are non-overlapping, the difference is reported in ΔSSL-SL. Prevalence for label groups counts any positive in a member of its class as a positive.  </t>
    </r>
  </si>
  <si>
    <t>0.346 (0.25, 0.45)</t>
  </si>
  <si>
    <t>0.382 (0.271, 0.486)</t>
  </si>
  <si>
    <t>0.973 (0.897, 1.0)</t>
  </si>
  <si>
    <t>0.923 (0.807, 1.0)</t>
  </si>
  <si>
    <t>0.952 (0.946, 0.957)</t>
  </si>
  <si>
    <t>0.985 (0.979, 0.995)</t>
  </si>
  <si>
    <t>0.965 (0.952, 0.981)</t>
  </si>
  <si>
    <t>0.625 (0.54, 0.703)</t>
  </si>
  <si>
    <t>0.522 (0.434, 0.606)</t>
  </si>
  <si>
    <t>0.917 (0.823, 1.0)</t>
  </si>
  <si>
    <t>0.782 (0.643, 0.902)</t>
  </si>
  <si>
    <t>0.986 (0.984, 0.989)</t>
  </si>
  <si>
    <t>0.983 (0.979, 0.987)</t>
  </si>
  <si>
    <t>0.7 (0.677, 0.722)</t>
  </si>
  <si>
    <t>0.718 (0.695, 0.74)</t>
  </si>
  <si>
    <t>0.954 (0.936, 0.97)</t>
  </si>
  <si>
    <t>0.946 (0.926, 0.964)</t>
  </si>
  <si>
    <t>0.975 (0.97, 0.982)</t>
  </si>
  <si>
    <t>0.328 (0.284, 0.371)</t>
  </si>
  <si>
    <t>0.392 (0.349, 0.44)</t>
  </si>
  <si>
    <t>0.953 (0.918, 0.981)</t>
  </si>
  <si>
    <t>0.987 (0.968, 1.0)</t>
  </si>
  <si>
    <t>0.824 (0.82, 0.827)</t>
  </si>
  <si>
    <t>0.952 (0.948, 0.957)</t>
  </si>
  <si>
    <t>0.929 (0.922, 0.935)</t>
  </si>
  <si>
    <t>0.981 (0.973, 0.988)</t>
  </si>
  <si>
    <t>0.987 (0.981, 0.993)</t>
  </si>
  <si>
    <t>0.984 (0.98, 0.987)</t>
  </si>
  <si>
    <t>0.487 (0.441, 0.538)</t>
  </si>
  <si>
    <t>0.494 (0.447, 0.543)</t>
  </si>
  <si>
    <t>0.962 (0.93, 0.987)</t>
  </si>
  <si>
    <t>0.968 (0.938, 0.993)</t>
  </si>
  <si>
    <t>0.95 (0.946, 0.955)</t>
  </si>
  <si>
    <t>0.945 (0.941, 0.951)</t>
  </si>
  <si>
    <t>0.465 (0.439, 0.488)</t>
  </si>
  <si>
    <t>0.432 (0.409, 0.452)</t>
  </si>
  <si>
    <t>0.862 (0.834, 0.892)</t>
  </si>
  <si>
    <t>0.881 (0.854, 0.905)</t>
  </si>
  <si>
    <t>0.878 (0.875, 0.882)</t>
  </si>
  <si>
    <t>0.904 (0.897, 0.912)</t>
  </si>
  <si>
    <t>0.912 (0.904, 0.919)</t>
  </si>
  <si>
    <t>0.878 (0.872, 0.885)</t>
  </si>
  <si>
    <t>0.865 (0.858, 0.872)</t>
  </si>
  <si>
    <t>0.958 (0.951, 0.966)</t>
  </si>
  <si>
    <t>0.957 (0.948, 0.965)</t>
  </si>
  <si>
    <t>0.925 (0.922, 0.927)</t>
  </si>
  <si>
    <t>0.948 (0.941, 0.955)</t>
  </si>
  <si>
    <t>0.932 (0.93, 0.935)</t>
  </si>
  <si>
    <t>0.956 (0.953, 0.961)</t>
  </si>
  <si>
    <t>0.986 (0.982, 0.99)</t>
  </si>
  <si>
    <t>0.967 (0.966, 0.969)</t>
  </si>
  <si>
    <t>0.834 (0.825, 0.842)</t>
  </si>
  <si>
    <t>0.841 (0.833, 0.849)</t>
  </si>
  <si>
    <t>0.936 (0.926, 0.945)</t>
  </si>
  <si>
    <t>0.936 (0.925, 0.946)</t>
  </si>
  <si>
    <t>0.948 (0.946, 0.951)</t>
  </si>
  <si>
    <t>0.71 (0.696, 0.723)</t>
  </si>
  <si>
    <t>0.7 (0.686, 0.713)</t>
  </si>
  <si>
    <t>0.963 (0.954, 0.971)</t>
  </si>
  <si>
    <t>0.961 (0.952, 0.97)</t>
  </si>
  <si>
    <t>0.916 (0.913, 0.919)</t>
  </si>
  <si>
    <t>0.805 (0.802, 0.808)</t>
  </si>
  <si>
    <t>0.778 (0.775, 0.781)</t>
  </si>
  <si>
    <t>0.93 (0.926, 0.934)</t>
  </si>
  <si>
    <t>0.679 (0.665, 0.695)</t>
  </si>
  <si>
    <t>0.625 (0.61, 0.641)</t>
  </si>
  <si>
    <t>0.923 (0.909, 0.936)</t>
  </si>
  <si>
    <t>0.914 (0.899, 0.928)</t>
  </si>
  <si>
    <t>0.99 (0.985, 0.996)</t>
  </si>
  <si>
    <t>0.972 (0.962, 0.985)</t>
  </si>
  <si>
    <t>0.623 (0.54, 0.703)</t>
  </si>
  <si>
    <t>0.541 (0.453, 0.624)</t>
  </si>
  <si>
    <t>0.917 (0.826, 1.0)</t>
  </si>
  <si>
    <t>0.781 (0.647, 0.902)</t>
  </si>
  <si>
    <t>0.697 (0.669, 0.723)</t>
  </si>
  <si>
    <t>0.734 (0.71, 0.757)</t>
  </si>
  <si>
    <t>0.972 (0.955, 0.987)</t>
  </si>
  <si>
    <t>0.959 (0.937, 0.979)</t>
  </si>
  <si>
    <t>0.814 (0.804, 0.823)</t>
  </si>
  <si>
    <t>0.802 (0.792, 0.811)</t>
  </si>
  <si>
    <t>0.877 (0.861, 0.893)</t>
  </si>
  <si>
    <t>0.933 (0.929, 0.936)</t>
  </si>
  <si>
    <t>0.947 (0.939, 0.954)</t>
  </si>
  <si>
    <t>0.932 (0.924, 0.941)</t>
  </si>
  <si>
    <t>0.945 (0.943, 0.948)</t>
  </si>
  <si>
    <t>0.938 (0.937, 0.941)</t>
  </si>
  <si>
    <t>0.772 (0.765, 0.778)</t>
  </si>
  <si>
    <t>0.871 (0.862, 0.88)</t>
  </si>
  <si>
    <t>0.853 (0.843, 0.862)</t>
  </si>
  <si>
    <t>0.884 (0.88, 0.887)</t>
  </si>
  <si>
    <t>0.688 (0.669, 0.707)</t>
  </si>
  <si>
    <t>0.68 (0.659, 0.7)</t>
  </si>
  <si>
    <t>0.757 (0.726, 0.784)</t>
  </si>
  <si>
    <t>0.712 (0.679, 0.745)</t>
  </si>
  <si>
    <t>0.805 (0.791, 0.818)</t>
  </si>
  <si>
    <t>0.723 (0.706, 0.74)</t>
  </si>
  <si>
    <t>0.972 (0.961, 0.982)</t>
  </si>
  <si>
    <t>0.966 (0.953, 0.977)</t>
  </si>
  <si>
    <t>0.99 (0.989, 0.993)</t>
  </si>
  <si>
    <t>0.307 (0.26, 0.352)</t>
  </si>
  <si>
    <t>0.293 (0.249, 0.336)</t>
  </si>
  <si>
    <t>0.965 (0.929, 0.992)</t>
  </si>
  <si>
    <t>0.964 (0.926, 0.992)</t>
  </si>
  <si>
    <t>0.902 (0.889, 0.914)</t>
  </si>
  <si>
    <t>0.914 (0.903, 0.925)</t>
  </si>
  <si>
    <t>0.972 (0.97, 0.975)</t>
  </si>
  <si>
    <t>0.971 (0.968, 0.974)</t>
  </si>
  <si>
    <t>0.615 (0.595, 0.634)</t>
  </si>
  <si>
    <t>0.567 (0.547, 0.586)</t>
  </si>
  <si>
    <t>0.907 (0.887, 0.928)</t>
  </si>
  <si>
    <t>0.916 (0.897, 0.936)</t>
  </si>
  <si>
    <t>0.926 (0.924, 0.929)</t>
  </si>
  <si>
    <t>0.965 (0.955, 0.977)</t>
  </si>
  <si>
    <t>0.217 (0.142, 0.291)</t>
  </si>
  <si>
    <t>0.213 (0.145, 0.284)</t>
  </si>
  <si>
    <t>0.938 (0.863, 1.0)</t>
  </si>
  <si>
    <t>0.968 (0.909, 1.0)</t>
  </si>
  <si>
    <t>0.87 (0.867, 0.873)</t>
  </si>
  <si>
    <t>0.323 (0.278, 0.37)</t>
  </si>
  <si>
    <t>0.298 (0.26, 0.335)</t>
  </si>
  <si>
    <t>0.897 (0.848, 0.944)</t>
  </si>
  <si>
    <t>0.935 (0.892, 0.973)</t>
  </si>
  <si>
    <t>0.707 (0.698, 0.716)</t>
  </si>
  <si>
    <t>0.687 (0.677, 0.696)</t>
  </si>
  <si>
    <t>0.925 (0.917, 0.935)</t>
  </si>
  <si>
    <t>0.928 (0.92, 0.938)</t>
  </si>
  <si>
    <t>0.851 (0.848, 0.855)</t>
  </si>
  <si>
    <t>0.825 (0.821, 0.829)</t>
  </si>
  <si>
    <t>0.98 (0.965, 0.999)</t>
  </si>
  <si>
    <t>0.996 (0.993, 0.999)</t>
  </si>
  <si>
    <t>0.444 (0.294, 0.579)</t>
  </si>
  <si>
    <t>0.465 (0.318, 0.586)</t>
  </si>
  <si>
    <t>0.958 (0.823, 1.0)</t>
  </si>
  <si>
    <t>0.957 (0.833, 1.0)</t>
  </si>
  <si>
    <t>0.949 (0.947, 0.952)</t>
  </si>
  <si>
    <t>0.982 (0.974, 0.994)</t>
  </si>
  <si>
    <t>0.154 (0.104, 0.206)</t>
  </si>
  <si>
    <t>0.182 (0.12, 0.244)</t>
  </si>
  <si>
    <t>0.93 (0.85, 1.0)</t>
  </si>
  <si>
    <t>0.88 (0.758, 0.974)</t>
  </si>
  <si>
    <t>0.866 (0.856, 0.876)</t>
  </si>
  <si>
    <t>0.879 (0.87, 0.888)</t>
  </si>
  <si>
    <t>0.924 (0.907, 0.938)</t>
  </si>
  <si>
    <t>0.91 (0.892, 0.928)</t>
  </si>
  <si>
    <t>0.806 (0.802, 0.81)</t>
  </si>
  <si>
    <t>0.63 (0.624, 0.637)</t>
  </si>
  <si>
    <t>0.958 (0.953, 0.962)</t>
  </si>
  <si>
    <t>0.977 (0.972, 0.983)</t>
  </si>
  <si>
    <t>0.737 (0.694, 0.785)</t>
  </si>
  <si>
    <t>0.28 (0.233, 0.328)</t>
  </si>
  <si>
    <t>0.995 (0.978, 1.0)</t>
  </si>
  <si>
    <t>0.921 (0.868, 0.965)</t>
  </si>
  <si>
    <t>0.832 (0.824, 0.839)</t>
  </si>
  <si>
    <t>0.632 (0.622, 0.644)</t>
  </si>
  <si>
    <t>0.974 (0.967, 0.98)</t>
  </si>
  <si>
    <t>0.912 (0.9, 0.923)</t>
  </si>
  <si>
    <t>0.858 (0.854, 0.861)</t>
  </si>
  <si>
    <t>0.875 (0.872, 0.879)</t>
  </si>
  <si>
    <t>0.955 (0.946, 0.964)</t>
  </si>
  <si>
    <t>0.923 (0.913, 0.933)</t>
  </si>
  <si>
    <t>0.663 (0.631, 0.692)</t>
  </si>
  <si>
    <t>0.322 (0.286, 0.355)</t>
  </si>
  <si>
    <t>0.895 (0.855, 0.929)</t>
  </si>
  <si>
    <t>0.766 (0.717, 0.814)</t>
  </si>
  <si>
    <t>0.919 (0.917, 0.922)</t>
  </si>
  <si>
    <t>0.668 (0.66, 0.676)</t>
  </si>
  <si>
    <t>0.942 (0.935, 0.949)</t>
  </si>
  <si>
    <t>0.78 (0.767, 0.791)</t>
  </si>
  <si>
    <t>0.845 (0.841, 0.849)</t>
  </si>
  <si>
    <t>0.888 (0.885, 0.891)</t>
  </si>
  <si>
    <t>0.974 (0.968, 0.981)</t>
  </si>
  <si>
    <t>0.453 (0.412, 0.492)</t>
  </si>
  <si>
    <t>0.418 (0.379, 0.457)</t>
  </si>
  <si>
    <t>0.924 (0.888, 0.957)</t>
  </si>
  <si>
    <t>0.932 (0.895, 0.964)</t>
  </si>
  <si>
    <t>0.277 (0.245, 0.309)</t>
  </si>
  <si>
    <t>0.279 (0.245, 0.316)</t>
  </si>
  <si>
    <t>0.962 (0.933, 0.985)</t>
  </si>
  <si>
    <t>0.891 (0.849, 0.931)</t>
  </si>
  <si>
    <t>0.923 (0.921, 0.926)</t>
  </si>
  <si>
    <t>0.738 (0.734, 0.743)</t>
  </si>
  <si>
    <t>0.69 (0.685, 0.694)</t>
  </si>
  <si>
    <t>0.922 (0.916, 0.927)</t>
  </si>
  <si>
    <t>0.917 (0.911, 0.922)</t>
  </si>
  <si>
    <t>0.921 (0.92, 0.922)</t>
  </si>
  <si>
    <t>0.868 (0.862, 0.874)</t>
  </si>
  <si>
    <t>0.76 (0.751, 0.769)</t>
  </si>
  <si>
    <t>0.927 (0.918, 0.937)</t>
  </si>
  <si>
    <t>0.896 (0.885, 0.907)</t>
  </si>
  <si>
    <t>0.958 (0.953, 0.965)</t>
  </si>
  <si>
    <t>0.953 (0.948, 0.959)</t>
  </si>
  <si>
    <t>0.343 (0.31, 0.376)</t>
  </si>
  <si>
    <t>0.316 (0.284, 0.349)</t>
  </si>
  <si>
    <t>0.878 (0.84, 0.915)</t>
  </si>
  <si>
    <t>0.833 (0.787, 0.875)</t>
  </si>
  <si>
    <t>0.98 (0.974, 0.988)</t>
  </si>
  <si>
    <t>0.976 (0.969, 0.985)</t>
  </si>
  <si>
    <t>0.558 (0.516, 0.6)</t>
  </si>
  <si>
    <t>0.556 (0.515, 0.595)</t>
  </si>
  <si>
    <t>0.948 (0.917, 0.976)</t>
  </si>
  <si>
    <t>0.945 (0.912, 0.975)</t>
  </si>
  <si>
    <t>0.865 (0.86, 0.869)</t>
  </si>
  <si>
    <t>0.827 (0.821, 0.832)</t>
  </si>
  <si>
    <t>0.923 (0.915, 0.93)</t>
  </si>
  <si>
    <t>0.907 (0.898, 0.915)</t>
  </si>
  <si>
    <t>0.907 (0.904, 0.91)</t>
  </si>
  <si>
    <t>0.783 (0.775, 0.79)</t>
  </si>
  <si>
    <t>0.693 (0.684, 0.703)</t>
  </si>
  <si>
    <t>0.883 (0.871, 0.894)</t>
  </si>
  <si>
    <t>0.488 (0.449, 0.526)</t>
  </si>
  <si>
    <t>0.487 (0.448, 0.524)</t>
  </si>
  <si>
    <t>0.933 (0.899, 0.962)</t>
  </si>
  <si>
    <t>0.895 (0.853, 0.934)</t>
  </si>
  <si>
    <t>0.927 (0.921, 0.932)</t>
  </si>
  <si>
    <t>0.5 (0.484, 0.516)</t>
  </si>
  <si>
    <t>0.549 (0.532, 0.568)</t>
  </si>
  <si>
    <t>0.819 (0.796, 0.842)</t>
  </si>
  <si>
    <t>0.833 (0.808, 0.856)</t>
  </si>
  <si>
    <t>0.616 (0.6, 0.63)</t>
  </si>
  <si>
    <t>0.552 (0.536, 0.568)</t>
  </si>
  <si>
    <t>0.887 (0.87, 0.905)</t>
  </si>
  <si>
    <t>0.851 (0.831, 0.871)</t>
  </si>
  <si>
    <t>0.903 (0.9, 0.906)</t>
  </si>
  <si>
    <t>0.615 (0.595, 0.636)</t>
  </si>
  <si>
    <t>0.578 (0.556, 0.599)</t>
  </si>
  <si>
    <t>0.93 (0.908, 0.949)</t>
  </si>
  <si>
    <t>0.89 (0.864, 0.914)</t>
  </si>
  <si>
    <t>0.946 (0.939, 0.954)</t>
  </si>
  <si>
    <t>0.951 (0.945, 0.958)</t>
  </si>
  <si>
    <t>0.279 (0.244, 0.311)</t>
  </si>
  <si>
    <t>0.239 (0.21, 0.27)</t>
  </si>
  <si>
    <t>0.816 (0.768, 0.863)</t>
  </si>
  <si>
    <t>0.858 (0.811, 0.903)</t>
  </si>
  <si>
    <t>0.971 (0.966, 0.976)</t>
  </si>
  <si>
    <t>0.965 (0.96, 0.971)</t>
  </si>
  <si>
    <t>0.486 (0.453, 0.519)</t>
  </si>
  <si>
    <t>0.453 (0.421, 0.487)</t>
  </si>
  <si>
    <t>0.927 (0.899, 0.952)</t>
  </si>
  <si>
    <t>0.885 (0.849, 0.918)</t>
  </si>
  <si>
    <t>0.993 (0.988, 1.0)</t>
  </si>
  <si>
    <t>0.155 (0.06, 0.256)</t>
  </si>
  <si>
    <t>0.08 (0.031, 0.125)</t>
  </si>
  <si>
    <t>0.859 (0.5, 1.0)</t>
  </si>
  <si>
    <t>0.897 (0.885, 0.91)</t>
  </si>
  <si>
    <t>0.148 (0.122, 0.175)</t>
  </si>
  <si>
    <t>0.745 (0.682, 0.803)</t>
  </si>
  <si>
    <t>0.679 (0.606, 0.751)</t>
  </si>
  <si>
    <t>0.956 (0.948, 0.964)</t>
  </si>
  <si>
    <t>0.953 (0.947, 0.961)</t>
  </si>
  <si>
    <t>0.269 (0.226, 0.311)</t>
  </si>
  <si>
    <t>0.141 (0.116, 0.169)</t>
  </si>
  <si>
    <t>0.829 (0.761, 0.887)</t>
  </si>
  <si>
    <t>0.816 (0.748, 0.875)</t>
  </si>
  <si>
    <t>0.918 (0.915, 0.92)</t>
  </si>
  <si>
    <t>0.923 (0.92, 0.925)</t>
  </si>
  <si>
    <t>0.867 (0.866, 0.868)</t>
  </si>
  <si>
    <t>0.9 (0.899, 0.901)</t>
  </si>
  <si>
    <t>0.534 (0.521, 0.549)</t>
  </si>
  <si>
    <t>0.387 (0.374, 0.402)</t>
  </si>
  <si>
    <t>0.926 (0.914, 0.938)</t>
  </si>
  <si>
    <t>0.874 (0.857, 0.89)</t>
  </si>
  <si>
    <t>0.822 (0.818, 0.826)</t>
  </si>
  <si>
    <t>0.839 (0.835, 0.842)</t>
  </si>
  <si>
    <t>0.927 (0.909, 0.947)</t>
  </si>
  <si>
    <t>0.075 (0.045, 0.106)</t>
  </si>
  <si>
    <t>0.71 (0.555, 0.852)</t>
  </si>
  <si>
    <t>0.926 (0.829, 1.0)</t>
  </si>
  <si>
    <t>0.908 (0.905, 0.91)</t>
  </si>
  <si>
    <t>0.761 (0.742, 0.778)</t>
  </si>
  <si>
    <t>0.735 (0.716, 0.753)</t>
  </si>
  <si>
    <t>0.964 (0.95, 0.977)</t>
  </si>
  <si>
    <t>0.984 (0.98, 0.991)</t>
  </si>
  <si>
    <t>0.542 (0.5, 0.58)</t>
  </si>
  <si>
    <t>0.54 (0.497, 0.578)</t>
  </si>
  <si>
    <t>0.131 (0.107, 0.151)</t>
  </si>
  <si>
    <t>0.126 (0.104, 0.146)</t>
  </si>
  <si>
    <t>0.891 (0.844, 0.934)</t>
  </si>
  <si>
    <t>0.889 (0.841, 0.933)</t>
  </si>
  <si>
    <t>0.781 (0.77, 0.791)</t>
  </si>
  <si>
    <t>0.775 (0.764, 0.786)</t>
  </si>
  <si>
    <t>0.96 (0.95, 0.97)</t>
  </si>
  <si>
    <t>0.949 (0.938, 0.959)</t>
  </si>
  <si>
    <t>0.836 (0.832, 0.839)</t>
  </si>
  <si>
    <t>0.406 (0.397, 0.416)</t>
  </si>
  <si>
    <t>0.414 (0.404, 0.424)</t>
  </si>
  <si>
    <t>0.756 (0.743, 0.77)</t>
  </si>
  <si>
    <t>0.731 (0.716, 0.746)</t>
  </si>
  <si>
    <t>0.788 (0.784, 0.792)</t>
  </si>
  <si>
    <t>0.77 (0.765, 0.773)</t>
  </si>
  <si>
    <t>0.558 (0.536, 0.579)</t>
  </si>
  <si>
    <t>0.511 (0.489, 0.534)</t>
  </si>
  <si>
    <t>0.966 (0.953, 0.978)</t>
  </si>
  <si>
    <t>0.943 (0.927, 0.96)</t>
  </si>
  <si>
    <t>0.911 (0.908, 0.914)</t>
  </si>
  <si>
    <t>0.782 (0.767, 0.796)</t>
  </si>
  <si>
    <t>0.747 (0.729, 0.763)</t>
  </si>
  <si>
    <t>0.919 (0.9, 0.937)</t>
  </si>
  <si>
    <t>0.93 (0.912, 0.947)</t>
  </si>
  <si>
    <t>0.738 (0.722, 0.752)</t>
  </si>
  <si>
    <t>0.621 (0.603, 0.638)</t>
  </si>
  <si>
    <t>0.926 (0.908, 0.944)</t>
  </si>
  <si>
    <t>0.907 (0.887, 0.927)</t>
  </si>
  <si>
    <t>0.122 (0.115, 0.128)</t>
  </si>
  <si>
    <t>0.136 (0.127, 0.146)</t>
  </si>
  <si>
    <t>0.871 (0.845, 0.894)</t>
  </si>
  <si>
    <t>0.733 (0.703, 0.764)</t>
  </si>
  <si>
    <t>0.845 (0.842, 0.848)</t>
  </si>
  <si>
    <t>0.868 (0.865, 0.872)</t>
  </si>
  <si>
    <t>0.901 (0.898, 0.904)</t>
  </si>
  <si>
    <t>0.891 (0.888, 0.894)</t>
  </si>
  <si>
    <t>0.518 (0.508, 0.529)</t>
  </si>
  <si>
    <t>0.495 (0.485, 0.506)</t>
  </si>
  <si>
    <t>0.836 (0.822, 0.849)</t>
  </si>
  <si>
    <t>0.827 (0.811, 0.84)</t>
  </si>
  <si>
    <t>0.798 (0.794, 0.802)</t>
  </si>
  <si>
    <t>0.778 (0.774, 0.782)</t>
  </si>
  <si>
    <t>0.951 (0.948, 0.955)</t>
  </si>
  <si>
    <t>0.395 (0.37, 0.419)</t>
  </si>
  <si>
    <t>0.314 (0.291, 0.337)</t>
  </si>
  <si>
    <t>0.97 (0.956, 0.983)</t>
  </si>
  <si>
    <t>0.829 (0.796, 0.86)</t>
  </si>
  <si>
    <t>0.869 (0.867, 0.872)</t>
  </si>
  <si>
    <t>0.577 (0.569, 0.584)</t>
  </si>
  <si>
    <t>0.568 (0.56, 0.575)</t>
  </si>
  <si>
    <t>0.797 (0.786, 0.809)</t>
  </si>
  <si>
    <t>0.765 (0.753, 0.777)</t>
  </si>
  <si>
    <t>0.786 (0.782, 0.791)</t>
  </si>
  <si>
    <t>0.901 (0.897, 0.903)</t>
  </si>
  <si>
    <t>0.855 (0.843, 0.867)</t>
  </si>
  <si>
    <t>0.884 (0.873, 0.894)</t>
  </si>
  <si>
    <t>0.91 (0.906, 0.913)</t>
  </si>
  <si>
    <t>0.503 (0.492, 0.515)</t>
  </si>
  <si>
    <t>0.465 (0.454, 0.476)</t>
  </si>
  <si>
    <t>0.828 (0.812, 0.842)</t>
  </si>
  <si>
    <t>0.823 (0.807, 0.837)</t>
  </si>
  <si>
    <t>0.812 (0.807, 0.815)</t>
  </si>
  <si>
    <t>0.857 (0.854, 0.86)</t>
  </si>
  <si>
    <t>0.848 (0.845, 0.851)</t>
  </si>
  <si>
    <t>0.501 (0.493, 0.508)</t>
  </si>
  <si>
    <t>0.482 (0.474, 0.489)</t>
  </si>
  <si>
    <t>0.751 (0.74, 0.762)</t>
  </si>
  <si>
    <t>0.73 (0.718, 0.741)</t>
  </si>
  <si>
    <t>0.743 (0.734, 0.752)</t>
  </si>
  <si>
    <t>0.45 (0.439, 0.462)</t>
  </si>
  <si>
    <t>0.848 (0.834, 0.862)</t>
  </si>
  <si>
    <t>0.918 (0.907, 0.929)</t>
  </si>
  <si>
    <t>0.752 (0.747, 0.756)</t>
  </si>
  <si>
    <t>0.538 (0.505, 0.57)</t>
  </si>
  <si>
    <t>0.48 (0.445, 0.515)</t>
  </si>
  <si>
    <t>0.978 (0.957, 0.993)</t>
  </si>
  <si>
    <t>0.921 (0.89, 0.95)</t>
  </si>
  <si>
    <t>0.952 (0.949, 0.953)</t>
  </si>
  <si>
    <t>0.456 (0.432, 0.48)</t>
  </si>
  <si>
    <t>0.393 (0.368, 0.418)</t>
  </si>
  <si>
    <t>0.896 (0.87, 0.922)</t>
  </si>
  <si>
    <t>0.869 (0.841, 0.897)</t>
  </si>
  <si>
    <t>0.896 (0.893, 0.898)</t>
  </si>
  <si>
    <t>0.91 (0.909, 0.911)</t>
  </si>
  <si>
    <t>0.937 (0.937, 0.938)</t>
  </si>
  <si>
    <r>
      <rPr>
        <b/>
        <sz val="8"/>
        <color rgb="FF000000"/>
        <rFont val="Arial"/>
      </rPr>
      <t xml:space="preserve">Supplementary Table 24: </t>
    </r>
    <r>
      <rPr>
        <sz val="8"/>
        <color rgb="FF000000"/>
        <rFont val="Arial"/>
      </rPr>
      <t xml:space="preserve">Performance of the models on the EHC dataset (N = 447538). When the CI are non-overlapping, the difference is reported in ΔSSL-SL. Prevalence for label groups counts any positive in a member of its class as a positive.  </t>
    </r>
  </si>
  <si>
    <t>0.153 (0.126, 0.182)</t>
  </si>
  <si>
    <t>0.126 (0.104, 0.147)</t>
  </si>
  <si>
    <t>0.945 (0.892, 0.983)</t>
  </si>
  <si>
    <t>0.944 (0.895, 0.982)</t>
  </si>
  <si>
    <t>0.874 (0.84, 0.913)</t>
  </si>
  <si>
    <t>0.877 (0.848, 0.908)</t>
  </si>
  <si>
    <t>0.321 (0.194, 0.456)</t>
  </si>
  <si>
    <t>0.031 (0.0, 0.091)</t>
  </si>
  <si>
    <t>0.951 (0.942, 0.96)</t>
  </si>
  <si>
    <t>0.558 (0.527, 0.59)</t>
  </si>
  <si>
    <t>0.504 (0.47, 0.54)</t>
  </si>
  <si>
    <t>0.815 (0.772, 0.855)</t>
  </si>
  <si>
    <t>0.81 (0.762, 0.851)</t>
  </si>
  <si>
    <t>0.592 (0.585, 0.6)</t>
  </si>
  <si>
    <t>0.622 (0.614, 0.629)</t>
  </si>
  <si>
    <t>0.842 (0.833, 0.852)</t>
  </si>
  <si>
    <t>0.843 (0.833, 0.852)</t>
  </si>
  <si>
    <t>0.935 (0.932, 0.938)</t>
  </si>
  <si>
    <t>0.239 (0.229, 0.25)</t>
  </si>
  <si>
    <t>0.273 (0.262, 0.284)</t>
  </si>
  <si>
    <t>0.812 (0.795, 0.828)</t>
  </si>
  <si>
    <t>0.848 (0.846, 0.849)</t>
  </si>
  <si>
    <t>0.954 (0.954, 0.955)</t>
  </si>
  <si>
    <t>0.268 (0.258, 0.277)</t>
  </si>
  <si>
    <t>0.267 (0.258, 0.276)</t>
  </si>
  <si>
    <t>0.698 (0.683, 0.713)</t>
  </si>
  <si>
    <t>0.795 (0.781, 0.808)</t>
  </si>
  <si>
    <t>0.918 (0.918, 0.919)</t>
  </si>
  <si>
    <t>0.943 (0.94, 0.945)</t>
  </si>
  <si>
    <t>0.241 (0.231, 0.251)</t>
  </si>
  <si>
    <t>0.246 (0.235, 0.256)</t>
  </si>
  <si>
    <t>0.86 (0.846, 0.873)</t>
  </si>
  <si>
    <t>0.87 (0.855, 0.883)</t>
  </si>
  <si>
    <t>0.88 (0.88, 0.882)</t>
  </si>
  <si>
    <t>0.948 (0.948, 0.949)</t>
  </si>
  <si>
    <t>0.761 (0.758, 0.765)</t>
  </si>
  <si>
    <t>0.781 (0.777, 0.784)</t>
  </si>
  <si>
    <t>0.852 (0.849, 0.855)</t>
  </si>
  <si>
    <t>0.851 (0.849, 0.854)</t>
  </si>
  <si>
    <t>0.894 (0.891, 0.896)</t>
  </si>
  <si>
    <t>0.903 (0.901, 0.905)</t>
  </si>
  <si>
    <t>0.974 (0.974, 0.975)</t>
  </si>
  <si>
    <t>0.789 (0.786, 0.793)</t>
  </si>
  <si>
    <t>0.915 (0.913, 0.916)</t>
  </si>
  <si>
    <t>0.617 (0.613, 0.621)</t>
  </si>
  <si>
    <t>0.62 (0.615, 0.624)</t>
  </si>
  <si>
    <t>0.827 (0.822, 0.832)</t>
  </si>
  <si>
    <t>0.654 (0.652, 0.655)</t>
  </si>
  <si>
    <t>0.645 (0.643, 0.646)</t>
  </si>
  <si>
    <t>0.935 (0.935, 0.935)</t>
  </si>
  <si>
    <t>0.657 (0.652, 0.662)</t>
  </si>
  <si>
    <t>0.652 (0.647, 0.657)</t>
  </si>
  <si>
    <t>0.953 (0.945, 0.963)</t>
  </si>
  <si>
    <t>0.562 (0.531, 0.595)</t>
  </si>
  <si>
    <t>0.823 (0.781, 0.862)</t>
  </si>
  <si>
    <t>0.795 (0.745, 0.836)</t>
  </si>
  <si>
    <t>0.384 (0.369, 0.397)</t>
  </si>
  <si>
    <t>0.966 (0.956, 0.975)</t>
  </si>
  <si>
    <t>0.944 (0.932, 0.956)</t>
  </si>
  <si>
    <t>0.843 (0.839, 0.847)</t>
  </si>
  <si>
    <t>0.949 (0.948, 0.949)</t>
  </si>
  <si>
    <t>0.722 (0.719, 0.726)</t>
  </si>
  <si>
    <t>0.725 (0.722, 0.728)</t>
  </si>
  <si>
    <t>0.907 (0.906, 0.908)</t>
  </si>
  <si>
    <t>0.635 (0.632, 0.637)</t>
  </si>
  <si>
    <t>0.653 (0.65, 0.656)</t>
  </si>
  <si>
    <t>0.857 (0.853, 0.861)</t>
  </si>
  <si>
    <t>0.854 (0.853, 0.855)</t>
  </si>
  <si>
    <t>0.575 (0.565, 0.584)</t>
  </si>
  <si>
    <t>0.582 (0.574, 0.591)</t>
  </si>
  <si>
    <t>0.882 (0.872, 0.891)</t>
  </si>
  <si>
    <t>0.85 (0.838, 0.861)</t>
  </si>
  <si>
    <t>0.511 (0.505, 0.518)</t>
  </si>
  <si>
    <t>0.95 (0.95, 0.951)</t>
  </si>
  <si>
    <t>0.227 (0.214, 0.239)</t>
  </si>
  <si>
    <t>0.254 (0.239, 0.268)</t>
  </si>
  <si>
    <t>0.877 (0.858, 0.895)</t>
  </si>
  <si>
    <t>0.894 (0.877, 0.911)</t>
  </si>
  <si>
    <t>0.93 (0.93, 0.931)</t>
  </si>
  <si>
    <t>0.848 (0.846, 0.851)</t>
  </si>
  <si>
    <t>0.895 (0.891, 0.899)</t>
  </si>
  <si>
    <t>0.899 (0.895, 0.902)</t>
  </si>
  <si>
    <t>0.793 (0.79, 0.796)</t>
  </si>
  <si>
    <t>0.773 (0.77, 0.776)</t>
  </si>
  <si>
    <t>0.231 (0.226, 0.235)</t>
  </si>
  <si>
    <t>0.21 (0.206, 0.215)</t>
  </si>
  <si>
    <t>0.477 (0.467, 0.486)</t>
  </si>
  <si>
    <t>0.468 (0.459, 0.477)</t>
  </si>
  <si>
    <t>0.975 (0.971, 0.98)</t>
  </si>
  <si>
    <t>0.141 (0.118, 0.165)</t>
  </si>
  <si>
    <t>0.149 (0.126, 0.17)</t>
  </si>
  <si>
    <t>0.912 (0.875, 0.947)</t>
  </si>
  <si>
    <t>0.961 (0.932, 0.983)</t>
  </si>
  <si>
    <t>0.965 (0.962, 0.969)</t>
  </si>
  <si>
    <t>0.963 (0.958, 0.967)</t>
  </si>
  <si>
    <t>0.227 (0.21, 0.242)</t>
  </si>
  <si>
    <t>0.182 (0.171, 0.194)</t>
  </si>
  <si>
    <t>0.893 (0.872, 0.914)</t>
  </si>
  <si>
    <t>0.9 (0.879, 0.92)</t>
  </si>
  <si>
    <t>0.545 (0.54, 0.549)</t>
  </si>
  <si>
    <t>0.543 (0.538, 0.547)</t>
  </si>
  <si>
    <t>0.869 (0.864, 0.874)</t>
  </si>
  <si>
    <t>0.871 (0.866, 0.876)</t>
  </si>
  <si>
    <t>0.846 (0.845, 0.848)</t>
  </si>
  <si>
    <t>0.824 (0.822, 0.825)</t>
  </si>
  <si>
    <t>0.956 (0.932, 0.983)</t>
  </si>
  <si>
    <t>0.969 (0.95, 0.996)</t>
  </si>
  <si>
    <t>0.087 (0.038, 0.139)</t>
  </si>
  <si>
    <t>0.079 (0.04, 0.122)</t>
  </si>
  <si>
    <t>0.905 (0.778, 1.0)</t>
  </si>
  <si>
    <t>0.878 (0.722, 1.0)</t>
  </si>
  <si>
    <t>0.068 (0.062, 0.074)</t>
  </si>
  <si>
    <t>0.987 (0.974, 0.997)</t>
  </si>
  <si>
    <t>0.977 (0.96, 0.991)</t>
  </si>
  <si>
    <t>0.775 (0.77, 0.781)</t>
  </si>
  <si>
    <t>0.762 (0.756, 0.768)</t>
  </si>
  <si>
    <t>0.928 (0.923, 0.934)</t>
  </si>
  <si>
    <t>0.668 (0.666, 0.67)</t>
  </si>
  <si>
    <t>0.561 (0.559, 0.564)</t>
  </si>
  <si>
    <t>0.844 (0.842, 0.847)</t>
  </si>
  <si>
    <t>0.847 (0.844, 0.85)</t>
  </si>
  <si>
    <t>0.933 (0.933, 0.933)</t>
  </si>
  <si>
    <t>0.913 (0.912, 0.913)</t>
  </si>
  <si>
    <t>0.968 (0.966, 0.971)</t>
  </si>
  <si>
    <t>0.52 (0.499, 0.541)</t>
  </si>
  <si>
    <t>0.169 (0.155, 0.183)</t>
  </si>
  <si>
    <t>0.967 (0.954, 0.978)</t>
  </si>
  <si>
    <t>0.879 (0.857, 0.902)</t>
  </si>
  <si>
    <t>0.601 (0.597, 0.604)</t>
  </si>
  <si>
    <t>0.556 (0.553, 0.56)</t>
  </si>
  <si>
    <t>0.757 (0.752, 0.763)</t>
  </si>
  <si>
    <t>0.791 (0.786, 0.796)</t>
  </si>
  <si>
    <t>0.517 (0.507, 0.527)</t>
  </si>
  <si>
    <t>0.239 (0.229, 0.248)</t>
  </si>
  <si>
    <t>0.859 (0.845, 0.872)</t>
  </si>
  <si>
    <t>0.752 (0.737, 0.768)</t>
  </si>
  <si>
    <t>0.909 (0.909, 0.91)</t>
  </si>
  <si>
    <t>0.762 (0.759, 0.764)</t>
  </si>
  <si>
    <t>0.62 (0.617, 0.623)</t>
  </si>
  <si>
    <t>0.769 (0.765, 0.774)</t>
  </si>
  <si>
    <t>0.865 (0.864, 0.867)</t>
  </si>
  <si>
    <t>0.885 (0.883, 0.886)</t>
  </si>
  <si>
    <t>0.958 (0.957, 0.961)</t>
  </si>
  <si>
    <t>0.467 (0.456, 0.477)</t>
  </si>
  <si>
    <t>0.464 (0.455, 0.474)</t>
  </si>
  <si>
    <t>0.853 (0.842, 0.865)</t>
  </si>
  <si>
    <t>0.871 (0.86, 0.882)</t>
  </si>
  <si>
    <t>0.929 (0.928, 0.93)</t>
  </si>
  <si>
    <t>0.216 (0.206, 0.225)</t>
  </si>
  <si>
    <t>0.238 (0.228, 0.248)</t>
  </si>
  <si>
    <t>0.83 (0.814, 0.847)</t>
  </si>
  <si>
    <t>0.803 (0.786, 0.82)</t>
  </si>
  <si>
    <t>0.336 (0.333, 0.338)</t>
  </si>
  <si>
    <t>0.307 (0.305, 0.31)</t>
  </si>
  <si>
    <t>0.873 (0.869, 0.876)</t>
  </si>
  <si>
    <t>0.927 (0.927, 0.927)</t>
  </si>
  <si>
    <t>0.911 (0.911, 0.912)</t>
  </si>
  <si>
    <t>0.555 (0.55, 0.56)</t>
  </si>
  <si>
    <t>0.459 (0.454, 0.464)</t>
  </si>
  <si>
    <t>0.892 (0.886, 0.897)</t>
  </si>
  <si>
    <t>0.863 (0.862, 0.864)</t>
  </si>
  <si>
    <t>0.911 (0.905, 0.916)</t>
  </si>
  <si>
    <t>0.904 (0.898, 0.909)</t>
  </si>
  <si>
    <t>0.111 (0.101, 0.122)</t>
  </si>
  <si>
    <t>0.115 (0.105, 0.127)</t>
  </si>
  <si>
    <t>0.752 (0.724, 0.779)</t>
  </si>
  <si>
    <t>0.725 (0.697, 0.755)</t>
  </si>
  <si>
    <t>0.938 (0.932, 0.944)</t>
  </si>
  <si>
    <t>0.231 (0.212, 0.25)</t>
  </si>
  <si>
    <t>0.192 (0.175, 0.209)</t>
  </si>
  <si>
    <t>0.812 (0.781, 0.841)</t>
  </si>
  <si>
    <t>0.835 (0.806, 0.862)</t>
  </si>
  <si>
    <t>0.946 (0.946, 0.947)</t>
  </si>
  <si>
    <t>0.319 (0.314, 0.324)</t>
  </si>
  <si>
    <t>0.291 (0.286, 0.295)</t>
  </si>
  <si>
    <t>0.912 (0.907, 0.918)</t>
  </si>
  <si>
    <t>0.905 (0.899, 0.911)</t>
  </si>
  <si>
    <t>0.859 (0.858, 0.86)</t>
  </si>
  <si>
    <t>0.438 (0.433, 0.442)</t>
  </si>
  <si>
    <t>0.433 (0.428, 0.438)</t>
  </si>
  <si>
    <t>0.849 (0.843, 0.854)</t>
  </si>
  <si>
    <t>0.89 (0.889, 0.891)</t>
  </si>
  <si>
    <t>0.865 (0.863, 0.866)</t>
  </si>
  <si>
    <t>0.945 (0.94, 0.95)</t>
  </si>
  <si>
    <t>0.177 (0.162, 0.191)</t>
  </si>
  <si>
    <t>0.181 (0.167, 0.196)</t>
  </si>
  <si>
    <t>0.808 (0.777, 0.837)</t>
  </si>
  <si>
    <t>0.788 (0.758, 0.819)</t>
  </si>
  <si>
    <t>0.182 (0.176, 0.188)</t>
  </si>
  <si>
    <t>0.221 (0.214, 0.227)</t>
  </si>
  <si>
    <t>0.787 (0.774, 0.801)</t>
  </si>
  <si>
    <t>0.828 (0.817, 0.841)</t>
  </si>
  <si>
    <t>0.943 (0.94, 0.946)</t>
  </si>
  <si>
    <t>0.929 (0.926, 0.933)</t>
  </si>
  <si>
    <t>0.084 (0.08, 0.088)</t>
  </si>
  <si>
    <t>0.075 (0.071, 0.08)</t>
  </si>
  <si>
    <t>0.869 (0.851, 0.886)</t>
  </si>
  <si>
    <t>0.844 (0.825, 0.862)</t>
  </si>
  <si>
    <t>0.874 (0.873, 0.875)</t>
  </si>
  <si>
    <t>0.339 (0.329, 0.348)</t>
  </si>
  <si>
    <t>0.347 (0.337, 0.357)</t>
  </si>
  <si>
    <t>0.707 (0.691, 0.722)</t>
  </si>
  <si>
    <t>0.714 (0.7, 0.728)</t>
  </si>
  <si>
    <t>0.083 (0.073, 0.092)</t>
  </si>
  <si>
    <t>0.088 (0.077, 0.099)</t>
  </si>
  <si>
    <t>0.774 (0.743, 0.804)</t>
  </si>
  <si>
    <t>0.783 (0.75, 0.813)</t>
  </si>
  <si>
    <t>0.898 (0.897, 0.899)</t>
  </si>
  <si>
    <t>0.934 (0.931, 0.938)</t>
  </si>
  <si>
    <t>0.278 (0.265, 0.293)</t>
  </si>
  <si>
    <t>0.275 (0.261, 0.289)</t>
  </si>
  <si>
    <t>0.802 (0.783, 0.822)</t>
  </si>
  <si>
    <t>0.795 (0.776, 0.816)</t>
  </si>
  <si>
    <t>0.988 (0.981, 0.995)</t>
  </si>
  <si>
    <t>0.97 (0.949, 0.994)</t>
  </si>
  <si>
    <t>0.021 (0.006, 0.033)</t>
  </si>
  <si>
    <t>0.009 (0.004, 0.014)</t>
  </si>
  <si>
    <t>0.812 (0.545, 1.0)</t>
  </si>
  <si>
    <t>0.748 (0.47, 1.0)</t>
  </si>
  <si>
    <t>0.91 (0.902, 0.92)</t>
  </si>
  <si>
    <t>0.894 (0.884, 0.904)</t>
  </si>
  <si>
    <t>0.036 (0.031, 0.041)</t>
  </si>
  <si>
    <t>0.04 (0.034, 0.046)</t>
  </si>
  <si>
    <t>0.763 (0.718, 0.807)</t>
  </si>
  <si>
    <t>0.711 (0.663, 0.759)</t>
  </si>
  <si>
    <t>0.964 (0.958, 0.97)</t>
  </si>
  <si>
    <t>0.103 (0.081, 0.125)</t>
  </si>
  <si>
    <t>0.047 (0.037, 0.056)</t>
  </si>
  <si>
    <t>0.865 (0.815, 0.908)</t>
  </si>
  <si>
    <t>0.828 (0.777, 0.877)</t>
  </si>
  <si>
    <t>0.862 (0.862, 0.863)</t>
  </si>
  <si>
    <t>0.866 (0.865, 0.866)</t>
  </si>
  <si>
    <t>0.896 (0.896, 0.896)</t>
  </si>
  <si>
    <t>0.888 (0.887, 0.888)</t>
  </si>
  <si>
    <t>0.452 (0.448, 0.455)</t>
  </si>
  <si>
    <t>0.404 (0.4, 0.407)</t>
  </si>
  <si>
    <t>0.788 (0.782, 0.793)</t>
  </si>
  <si>
    <t>0.742 (0.737, 0.748)</t>
  </si>
  <si>
    <t>0.851 (0.85, 0.853)</t>
  </si>
  <si>
    <t>0.864 (0.863, 0.865)</t>
  </si>
  <si>
    <t>0.919 (0.901, 0.94)</t>
  </si>
  <si>
    <t>0.972 (0.966, 0.98)</t>
  </si>
  <si>
    <t>0.009 (0.005, 0.012)</t>
  </si>
  <si>
    <t>0.733 (0.586, 0.868)</t>
  </si>
  <si>
    <t>0.928 (0.83, 1.0)</t>
  </si>
  <si>
    <t>0.901 (0.9, 0.902)</t>
  </si>
  <si>
    <t>0.956 (0.953, 0.959)</t>
  </si>
  <si>
    <t>0.074 (0.069, 0.08)</t>
  </si>
  <si>
    <t>0.873 (0.85, 0.894)</t>
  </si>
  <si>
    <t>0.857 (0.832, 0.881)</t>
  </si>
  <si>
    <t>0.983 (0.978, 0.989)</t>
  </si>
  <si>
    <t>0.979 (0.975, 0.985)</t>
  </si>
  <si>
    <t>0.072 (0.061, 0.082)</t>
  </si>
  <si>
    <t>0.08 (0.067, 0.093)</t>
  </si>
  <si>
    <t>0.968 (0.942, 0.99)</t>
  </si>
  <si>
    <t>0.945 (0.914, 0.973)</t>
  </si>
  <si>
    <t>0.941 (0.94, 0.941)</t>
  </si>
  <si>
    <t>0.941 (0.934, 0.949)</t>
  </si>
  <si>
    <t>0.016 (0.011, 0.019)</t>
  </si>
  <si>
    <t>0.882 (0.832, 0.926)</t>
  </si>
  <si>
    <t>0.885 (0.842, 0.928)</t>
  </si>
  <si>
    <t>0.101 (0.097, 0.106)</t>
  </si>
  <si>
    <t>0.094 (0.09, 0.098)</t>
  </si>
  <si>
    <t>0.95 (0.94, 0.96)</t>
  </si>
  <si>
    <t>0.937 (0.925, 0.949)</t>
  </si>
  <si>
    <t>0.745 (0.741, 0.748)</t>
  </si>
  <si>
    <t>0.074 (0.072, 0.077)</t>
  </si>
  <si>
    <t>0.074 (0.072, 0.076)</t>
  </si>
  <si>
    <t>0.617 (0.605, 0.628)</t>
  </si>
  <si>
    <t>0.612 (0.601, 0.624)</t>
  </si>
  <si>
    <t>0.762 (0.76, 0.763)</t>
  </si>
  <si>
    <t>0.745 (0.744, 0.747)</t>
  </si>
  <si>
    <t>0.08 (0.075, 0.085)</t>
  </si>
  <si>
    <t>0.069 (0.064, 0.072)</t>
  </si>
  <si>
    <t>0.958 (0.946, 0.971)</t>
  </si>
  <si>
    <t>0.936 (0.921, 0.952)</t>
  </si>
  <si>
    <t>0.142 (0.133, 0.149)</t>
  </si>
  <si>
    <t>0.129 (0.122, 0.137)</t>
  </si>
  <si>
    <t>0.921 (0.903, 0.938)</t>
  </si>
  <si>
    <t>0.932 (0.916, 0.947)</t>
  </si>
  <si>
    <t>0.108 (0.101, 0.115)</t>
  </si>
  <si>
    <t>0.086 (0.081, 0.091)</t>
  </si>
  <si>
    <t>0.91 (0.891, 0.928)</t>
  </si>
  <si>
    <t>0.892 (0.87, 0.912)</t>
  </si>
  <si>
    <t>0.836 (0.83, 0.841)</t>
  </si>
  <si>
    <t>0.839 (0.835, 0.844)</t>
  </si>
  <si>
    <t>0.048 (0.046, 0.05)</t>
  </si>
  <si>
    <t>0.045 (0.043, 0.048)</t>
  </si>
  <si>
    <t>0.712 (0.691, 0.731)</t>
  </si>
  <si>
    <t>0.616 (0.596, 0.635)</t>
  </si>
  <si>
    <t>0.882 (0.881, 0.883)</t>
  </si>
  <si>
    <t>0.809 (0.805, 0.813)</t>
  </si>
  <si>
    <t>0.81 (0.806, 0.813)</t>
  </si>
  <si>
    <t>0.062 (0.06, 0.064)</t>
  </si>
  <si>
    <t>0.059 (0.057, 0.061)</t>
  </si>
  <si>
    <t>0.709 (0.695, 0.723)</t>
  </si>
  <si>
    <t>0.72 (0.707, 0.734)</t>
  </si>
  <si>
    <t>0.754 (0.753, 0.756)</t>
  </si>
  <si>
    <t>0.747 (0.746, 0.749)</t>
  </si>
  <si>
    <t>0.082 (0.076, 0.086)</t>
  </si>
  <si>
    <t>0.062 (0.057, 0.067)</t>
  </si>
  <si>
    <t>0.943 (0.929, 0.956)</t>
  </si>
  <si>
    <t>0.778 (0.753, 0.803)</t>
  </si>
  <si>
    <t>0.842 (0.84, 0.844)</t>
  </si>
  <si>
    <t>0.125 (0.123, 0.127)</t>
  </si>
  <si>
    <t>0.133 (0.131, 0.135)</t>
  </si>
  <si>
    <t>0.786 (0.778, 0.794)</t>
  </si>
  <si>
    <t>0.781 (0.774, 0.789)</t>
  </si>
  <si>
    <t>0.76 (0.758, 0.761)</t>
  </si>
  <si>
    <t>0.761 (0.76, 0.762)</t>
  </si>
  <si>
    <t>0.928 (0.927, 0.928)</t>
  </si>
  <si>
    <t>0.713 (0.709, 0.718)</t>
  </si>
  <si>
    <t>0.187 (0.184, 0.19)</t>
  </si>
  <si>
    <t>0.184 (0.18, 0.187)</t>
  </si>
  <si>
    <t>0.807 (0.799, 0.816)</t>
  </si>
  <si>
    <t>0.823 (0.822, 0.824)</t>
  </si>
  <si>
    <t>0.81 (0.809, 0.811)</t>
  </si>
  <si>
    <t>0.841 (0.839, 0.843)</t>
  </si>
  <si>
    <t>0.837 (0.835, 0.838)</t>
  </si>
  <si>
    <t>0.243 (0.24, 0.245)</t>
  </si>
  <si>
    <t>0.243 (0.24, 0.246)</t>
  </si>
  <si>
    <t>0.76 (0.754, 0.767)</t>
  </si>
  <si>
    <t>0.763 (0.757, 0.769)</t>
  </si>
  <si>
    <t>0.774 (0.773, 0.775)</t>
  </si>
  <si>
    <t>0.777 (0.775, 0.778)</t>
  </si>
  <si>
    <t>0.514 (0.51, 0.518)</t>
  </si>
  <si>
    <t>0.35 (0.346, 0.354)</t>
  </si>
  <si>
    <t>0.843 (0.838, 0.848)</t>
  </si>
  <si>
    <t>0.893 (0.889, 0.898)</t>
  </si>
  <si>
    <t>0.88 (0.879, 0.882)</t>
  </si>
  <si>
    <t>0.709 (0.708, 0.711)</t>
  </si>
  <si>
    <t>0.428 (0.418, 0.437)</t>
  </si>
  <si>
    <t>0.421 (0.41, 0.43)</t>
  </si>
  <si>
    <t>0.855 (0.843, 0.866)</t>
  </si>
  <si>
    <t>0.823 (0.811, 0.836)</t>
  </si>
  <si>
    <t>0.871 (0.867, 0.874)</t>
  </si>
  <si>
    <t>0.88 (0.877, 0.884)</t>
  </si>
  <si>
    <t>0.215 (0.209, 0.222)</t>
  </si>
  <si>
    <t>0.248 (0.24, 0.255)</t>
  </si>
  <si>
    <t>0.71 (0.696, 0.725)</t>
  </si>
  <si>
    <t>0.736 (0.723, 0.75)</t>
  </si>
  <si>
    <t>0.895 (0.895, 0.897)</t>
  </si>
  <si>
    <t>0.968 (0.953, 1.0)</t>
  </si>
  <si>
    <t>0.947 (0.0, 1.0)</t>
  </si>
  <si>
    <t>0.02 (0.0, 0.039)</t>
  </si>
  <si>
    <t>0.024 (-0.0, 0.046)</t>
  </si>
  <si>
    <t>0.682 (0.0, 1.0)</t>
  </si>
  <si>
    <t>0.677 (0.0, 1.0)</t>
  </si>
  <si>
    <t>0.886 (0.885, 0.886)</t>
  </si>
  <si>
    <t>0.934 (0.934, 0.934)</t>
  </si>
  <si>
    <r>
      <rPr>
        <b/>
        <sz val="8"/>
        <color rgb="FF000000"/>
        <rFont val="Arial"/>
      </rPr>
      <t xml:space="preserve">Supplementary Table 26: </t>
    </r>
    <r>
      <rPr>
        <sz val="8"/>
        <color rgb="FF000000"/>
        <rFont val="Arial"/>
      </rPr>
      <t xml:space="preserve">Performance of the models on the MHI dataset. When the CI are non-overlapping, the difference is reported in ΔSSL-SL. Prevalence for label groups counts any positive in a member of its class as a positive.  </t>
    </r>
  </si>
  <si>
    <t>Thresholds</t>
  </si>
  <si>
    <t>Size</t>
  </si>
  <si>
    <t>iAF5</t>
  </si>
  <si>
    <t>0.734         (0.731, 0.737)</t>
  </si>
  <si>
    <t>0.742         (0.739, 0.745)</t>
  </si>
  <si>
    <t>+0.008</t>
  </si>
  <si>
    <t>0.297         (0.292, 0.301)</t>
  </si>
  <si>
    <t>0.316         (0.311, 0.321)</t>
  </si>
  <si>
    <t>+0.019</t>
  </si>
  <si>
    <t>0.632 (0.623, 0.642)</t>
  </si>
  <si>
    <t>0.675 (0.667, 0.684)</t>
  </si>
  <si>
    <t>+0.043</t>
  </si>
  <si>
    <t>0.714 (0.711, 0.717)</t>
  </si>
  <si>
    <t>0.683 (0.679, 0.686)</t>
  </si>
  <si>
    <t>LVEF ≤ 40</t>
  </si>
  <si>
    <t>0.917         (0.913, 0.921)</t>
  </si>
  <si>
    <t>0.926         (0.923, 0.929)</t>
  </si>
  <si>
    <t>0.521         (0.505, 0.534)</t>
  </si>
  <si>
    <t>0.525         (0.511, 0.541)</t>
  </si>
  <si>
    <t/>
  </si>
  <si>
    <t>0.881 (0.864, 0.897)</t>
  </si>
  <si>
    <t>0.879 (0.862, 0.897)</t>
  </si>
  <si>
    <t>0.814 (0.808, 0.82)</t>
  </si>
  <si>
    <t>0.837 (0.831, 0.843)</t>
  </si>
  <si>
    <t>+0.023</t>
  </si>
  <si>
    <t>LVEF &lt; 50</t>
  </si>
  <si>
    <t>0.885         (0.882, 0.889)</t>
  </si>
  <si>
    <t>0.887         (0.884, 0.891)</t>
  </si>
  <si>
    <t>0.556         (0.546, 0.568)</t>
  </si>
  <si>
    <t>0.569         (0.557, 0.581)</t>
  </si>
  <si>
    <t>0.845 (0.831, 0.859)</t>
  </si>
  <si>
    <t>0.83 (0.814, 0.845)</t>
  </si>
  <si>
    <t>0.783 (0.776, 0.789)</t>
  </si>
  <si>
    <t>0.801 (0.795, 0.807)</t>
  </si>
  <si>
    <t>+0.018</t>
  </si>
  <si>
    <t>LQTS</t>
  </si>
  <si>
    <t>0.735         (0.704, 0.768)</t>
  </si>
  <si>
    <t>0.767         (0.736, 0.798)</t>
  </si>
  <si>
    <t>0.409         (0.346, 0.463)</t>
  </si>
  <si>
    <t>0.499         (0.445, 0.55)</t>
  </si>
  <si>
    <t>0.718 (0.625, 0.809)</t>
  </si>
  <si>
    <t>0.521 (0.419, 0.625)</t>
  </si>
  <si>
    <t>0.654 (0.617, 0.691)</t>
  </si>
  <si>
    <t>0.898 (0.872, 0.922)</t>
  </si>
  <si>
    <t>+0.244</t>
  </si>
  <si>
    <t>LQTS TYPE</t>
  </si>
  <si>
    <t>0.85         (0.802, 0.907)</t>
  </si>
  <si>
    <t>0.931         (0.9, 0.96)</t>
  </si>
  <si>
    <t>0.946         (0.921, 0.978)</t>
  </si>
  <si>
    <t>0.98         (0.97, 0.99)</t>
  </si>
  <si>
    <t>0.789 (0.688, 0.881)</t>
  </si>
  <si>
    <t>0.778 (0.68, 0.87)</t>
  </si>
  <si>
    <t>0.893 (0.733, 1.0)</t>
  </si>
  <si>
    <t>0.931 (0.8, 1.0)</t>
  </si>
  <si>
    <r>
      <rPr>
        <b/>
        <sz val="8"/>
        <color rgb="FF000000"/>
        <rFont val="Arial"/>
      </rPr>
      <t xml:space="preserve">Supplementary Table 27: </t>
    </r>
    <r>
      <rPr>
        <sz val="8"/>
        <color rgb="FF000000"/>
        <rFont val="Arial"/>
      </rPr>
      <t xml:space="preserve">Performance of the models on the MIMIC dataset. When the CI are non-overlapping, the difference is reported in ΔSSL-SL. Prevalence for label groups counts any positive in a member of its class as a positive.  </t>
    </r>
  </si>
  <si>
    <t>0.711         (0.71, 0.713)</t>
  </si>
  <si>
    <t>0.715         (0.714, 0.716)</t>
  </si>
  <si>
    <t>+0.004</t>
  </si>
  <si>
    <t>0.311         (0.309, 0.313)</t>
  </si>
  <si>
    <t>0.326         (0.324, 0.328)</t>
  </si>
  <si>
    <t>+0.015</t>
  </si>
  <si>
    <t>0.548 (0.543, 0.553)</t>
  </si>
  <si>
    <t>0.557 (0.552, 0.561)</t>
  </si>
  <si>
    <t>0.755 (0.753, 0.757)</t>
  </si>
  <si>
    <t>0.754 (0.752, 0.756)</t>
  </si>
  <si>
    <t>0.88         (0.872, 0.887)</t>
  </si>
  <si>
    <t>0.907         (0.901, 0.913)</t>
  </si>
  <si>
    <t>+0.027</t>
  </si>
  <si>
    <t>0.644         (0.623, 0.666)</t>
  </si>
  <si>
    <t>0.729         (0.712, 0.745)</t>
  </si>
  <si>
    <t>+0.084</t>
  </si>
  <si>
    <t>0.837 (0.81, 0.863)</t>
  </si>
  <si>
    <t>0.866 (0.842, 0.89)</t>
  </si>
  <si>
    <t>0.75 (0.735, 0.764)</t>
  </si>
  <si>
    <t>0.779 (0.764, 0.793)</t>
  </si>
  <si>
    <t>0.849         (0.842, 0.856)</t>
  </si>
  <si>
    <t>0.864         (0.857, 0.87)</t>
  </si>
  <si>
    <t>0.748         (0.735, 0.761)</t>
  </si>
  <si>
    <t>0.788         (0.777, 0.799)</t>
  </si>
  <si>
    <t>+0.04</t>
  </si>
  <si>
    <t>0.715 (0.691, 0.739)</t>
  </si>
  <si>
    <t>0.708 (0.684, 0.733)</t>
  </si>
  <si>
    <t>0.79 (0.773, 0.805)</t>
  </si>
  <si>
    <t>0.824 (0.81, 0.838)</t>
  </si>
  <si>
    <t>+0.035</t>
  </si>
  <si>
    <r>
      <rPr>
        <b/>
        <sz val="8"/>
        <color rgb="FF000000"/>
        <rFont val="Arial"/>
      </rPr>
      <t xml:space="preserve">Supplementary Table 28: </t>
    </r>
    <r>
      <rPr>
        <sz val="8"/>
        <color rgb="FF000000"/>
        <rFont val="Arial"/>
      </rPr>
      <t xml:space="preserve">Performance of the models on the EPD. When the CI are non-overlapping, the difference is reported in ΔSSL-SL. Prevalence for label groups counts any positive in a member of its class as a positive.  </t>
    </r>
  </si>
  <si>
    <r>
      <rPr>
        <b/>
        <sz val="8"/>
        <color rgb="FF000000"/>
        <rFont val="Arial"/>
      </rPr>
      <t xml:space="preserve">Supplementary Table 29: </t>
    </r>
    <r>
      <rPr>
        <sz val="8"/>
        <color rgb="FF000000"/>
        <rFont val="Arial"/>
      </rPr>
      <t xml:space="preserve">Performance of the models on the UW. When the CI are non-overlapping, the difference is reported in ΔSSL-SL. Prevalence for label groups counts any positive in a member of its class as a positive.  </t>
    </r>
  </si>
  <si>
    <t>0.868         (0.865, 0.871)</t>
  </si>
  <si>
    <t>0.881         (0.878, 0.883)</t>
  </si>
  <si>
    <t>+0.013</t>
  </si>
  <si>
    <t>0.551         (0.543, 0.558)</t>
  </si>
  <si>
    <t>0.572         (0.565, 0.58)</t>
  </si>
  <si>
    <t>+0.022</t>
  </si>
  <si>
    <t>0.754 (0.743, 0.765)</t>
  </si>
  <si>
    <t>0.761 (0.75, 0.772)</t>
  </si>
  <si>
    <t>0.838 (0.834, 0.841)</t>
  </si>
  <si>
    <t>0.852 (0.848, 0.855)</t>
  </si>
  <si>
    <t>+0.014</t>
  </si>
  <si>
    <t>0.843         (0.841, 0.846)</t>
  </si>
  <si>
    <t>0.843         (0.84, 0.845)</t>
  </si>
  <si>
    <t>0.63         (0.624, 0.636)</t>
  </si>
  <si>
    <t>0.634         (0.628, 0.64)</t>
  </si>
  <si>
    <t>0.672 (0.663, 0.681)</t>
  </si>
  <si>
    <t>0.833 (0.829, 0.838)</t>
  </si>
  <si>
    <t>+0.024</t>
  </si>
  <si>
    <r>
      <rPr>
        <b/>
        <sz val="8"/>
        <color rgb="FF000000"/>
        <rFont val="Arial"/>
      </rPr>
      <t xml:space="preserve">Supplementary Table 30: </t>
    </r>
    <r>
      <rPr>
        <sz val="8"/>
        <color rgb="FF000000"/>
        <rFont val="Arial"/>
      </rPr>
      <t xml:space="preserve">Performance of the models on the UCSF. When the CI are non-overlapping, the difference is reported in ΔSSL-SL. Prevalence for label groups counts any positive in a member of its class as a positive.  </t>
    </r>
  </si>
  <si>
    <t>0.713         (0.711, 0.715)</t>
  </si>
  <si>
    <t>0.736         (0.734, 0.738)</t>
  </si>
  <si>
    <t>0.701         (0.698, 0.703)</t>
  </si>
  <si>
    <t>0.728         (0.725, 0.731)</t>
  </si>
  <si>
    <t>+0.028</t>
  </si>
  <si>
    <t>0.72 (0.715, 0.725)</t>
  </si>
  <si>
    <t>0.294 (0.289, 0.299)</t>
  </si>
  <si>
    <t>0.627 (0.622, 0.632)</t>
  </si>
  <si>
    <t>+0.333</t>
  </si>
  <si>
    <t>0.863         (0.861, 0.864)</t>
  </si>
  <si>
    <t>0.895         (0.894, 0.896)</t>
  </si>
  <si>
    <t>+0.032</t>
  </si>
  <si>
    <t>0.551         (0.546, 0.554)</t>
  </si>
  <si>
    <t>0.604         (0.6, 0.608)</t>
  </si>
  <si>
    <t>+0.054</t>
  </si>
  <si>
    <t>0.821 (0.817, 0.827)</t>
  </si>
  <si>
    <t>+0.059</t>
  </si>
  <si>
    <t>0.815 (0.813, 0.817)</t>
  </si>
  <si>
    <t>0.818 (0.816, 0.82)</t>
  </si>
  <si>
    <t>0.827         (0.826, 0.829)</t>
  </si>
  <si>
    <t>0.85         (0.849, 0.852)</t>
  </si>
  <si>
    <t>0.625         (0.622, 0.628)</t>
  </si>
  <si>
    <t>0.671         (0.668, 0.674)</t>
  </si>
  <si>
    <t>+0.046</t>
  </si>
  <si>
    <t>0.696 (0.692, 0.701)</t>
  </si>
  <si>
    <t>0.707 (0.702, 0.711)</t>
  </si>
  <si>
    <t>+0.01</t>
  </si>
  <si>
    <t>0.807 (0.804, 0.809)</t>
  </si>
  <si>
    <t>+0.034</t>
  </si>
  <si>
    <r>
      <rPr>
        <b/>
        <sz val="8"/>
        <color rgb="FF000000"/>
        <rFont val="Arial"/>
      </rPr>
      <t xml:space="preserve">Supplementary Table 31: </t>
    </r>
    <r>
      <rPr>
        <sz val="8"/>
        <color rgb="FF000000"/>
        <rFont val="Arial"/>
      </rPr>
      <t xml:space="preserve">Performance of the models on the JGH dataset. When the CI are non-overlapping, the difference is reported in ΔSSL-SL. Prevalence for label groups counts any positive in a member of its class as a positive.  </t>
    </r>
  </si>
  <si>
    <t>0.853         (0.849, 0.856)</t>
  </si>
  <si>
    <t>0.894         (0.891, 0.897)</t>
  </si>
  <si>
    <t>+0.041</t>
  </si>
  <si>
    <t>0.526         (0.516, 0.534)</t>
  </si>
  <si>
    <t>0.618         (0.609, 0.626)</t>
  </si>
  <si>
    <t>+0.092</t>
  </si>
  <si>
    <t>0.781 (0.769, 0.793)</t>
  </si>
  <si>
    <t>0.822 (0.81, 0.833)</t>
  </si>
  <si>
    <t>0.779 (0.774, 0.783)</t>
  </si>
  <si>
    <t>0.812 (0.808, 0.817)</t>
  </si>
  <si>
    <t>0.828         (0.825, 0.831)</t>
  </si>
  <si>
    <t>0.859         (0.856, 0.862)</t>
  </si>
  <si>
    <t>0.596         (0.589, 0.603)</t>
  </si>
  <si>
    <t>0.664         (0.658, 0.671)</t>
  </si>
  <si>
    <t>+0.069</t>
  </si>
  <si>
    <t>0.744 (0.733, 0.753)</t>
  </si>
  <si>
    <t>0.704 (0.693, 0.714)</t>
  </si>
  <si>
    <t>0.769 (0.764, 0.774)</t>
  </si>
  <si>
    <t>0.85 (0.845, 0.854)</t>
  </si>
  <si>
    <t>+0.081</t>
  </si>
  <si>
    <r>
      <rPr>
        <b/>
        <sz val="8"/>
        <color rgb="FF000000"/>
        <rFont val="Arial"/>
      </rPr>
      <t xml:space="preserve">Supplementary Table 32: </t>
    </r>
    <r>
      <rPr>
        <sz val="8"/>
        <color rgb="FF000000"/>
        <rFont val="Arial"/>
      </rPr>
      <t xml:space="preserve">Performance of the models on the NYP dataset. When the CI are non-overlapping, the difference is reported in ΔSSL-SL. Prevalence for label groups counts any positive in a member of its class as a positive.  </t>
    </r>
  </si>
  <si>
    <t>0.884         (0.877, 0.892)</t>
  </si>
  <si>
    <t>0.902         (0.895, 0.908)</t>
  </si>
  <si>
    <t>+0.017</t>
  </si>
  <si>
    <t>0.52         (0.498, 0.544)</t>
  </si>
  <si>
    <t>0.537         (0.515, 0.559)</t>
  </si>
  <si>
    <t>0.765 (0.733, 0.798)</t>
  </si>
  <si>
    <t>0.752 (0.718, 0.787)</t>
  </si>
  <si>
    <t>0.857 (0.849, 0.866)</t>
  </si>
  <si>
    <t>0.876 (0.868, 0.884)</t>
  </si>
  <si>
    <t>0.843         (0.836, 0.851)</t>
  </si>
  <si>
    <t>0.858         (0.852, 0.865)</t>
  </si>
  <si>
    <t>0.558         (0.541, 0.576)</t>
  </si>
  <si>
    <t>0.601         (0.584, 0.618)</t>
  </si>
  <si>
    <t>0.683 (0.656, 0.709)</t>
  </si>
  <si>
    <t>0.638 (0.611, 0.667)</t>
  </si>
  <si>
    <t>0.838 (0.828, 0.846)</t>
  </si>
  <si>
    <t>0.896 (0.888, 0.903)</t>
  </si>
  <si>
    <t>+0.058</t>
  </si>
  <si>
    <r>
      <rPr>
        <b/>
        <sz val="8"/>
        <color rgb="FF000000"/>
        <rFont val="Arial"/>
      </rPr>
      <t xml:space="preserve">Supplementary Table 33: </t>
    </r>
    <r>
      <rPr>
        <sz val="8"/>
        <color rgb="FF000000"/>
        <rFont val="Arial"/>
      </rPr>
      <t xml:space="preserve">Performance of the models on the CSH. When the CI are non-overlapping, the difference is reported in ΔSSL-SL. Prevalence for label groups counts any positive in a member of its class as a positive.  </t>
    </r>
  </si>
  <si>
    <t>0.697         (0.691, 0.703)</t>
  </si>
  <si>
    <t>0.712         (0.706, 0.718)</t>
  </si>
  <si>
    <t>0.319         (0.309, 0.329)</t>
  </si>
  <si>
    <t>0.337         (0.327, 0.348)</t>
  </si>
  <si>
    <t>0.873 (0.86, 0.886)</t>
  </si>
  <si>
    <t>0.673 (0.655, 0.691)</t>
  </si>
  <si>
    <t>0.323 (0.315, 0.33)</t>
  </si>
  <si>
    <t>0.642 (0.634, 0.65)</t>
  </si>
  <si>
    <t>+0.32</t>
  </si>
  <si>
    <t>0.888         (0.884, 0.892)</t>
  </si>
  <si>
    <t>0.898         (0.894, 0.902)</t>
  </si>
  <si>
    <t>0.692         (0.68, 0.703)</t>
  </si>
  <si>
    <t>0.721         (0.71, 0.732)</t>
  </si>
  <si>
    <t>+0.029</t>
  </si>
  <si>
    <t>0.843 (0.827, 0.858)</t>
  </si>
  <si>
    <t>0.847 (0.832, 0.861)</t>
  </si>
  <si>
    <t>0.78 (0.771, 0.788)</t>
  </si>
  <si>
    <t>0.796 (0.788, 0.804)</t>
  </si>
  <si>
    <t>0.866         (0.862, 0.87)</t>
  </si>
  <si>
    <t>0.877         (0.873, 0.881)</t>
  </si>
  <si>
    <t>+0.011</t>
  </si>
  <si>
    <t>0.722         (0.711, 0.73)</t>
  </si>
  <si>
    <t>0.742         (0.732, 0.751)</t>
  </si>
  <si>
    <t>+0.02</t>
  </si>
  <si>
    <t>0.818 (0.803, 0.833)</t>
  </si>
  <si>
    <t>0.791 (0.777, 0.805)</t>
  </si>
  <si>
    <t>0.754 (0.745, 0.763)</t>
  </si>
  <si>
    <t>0.814 (0.806, 0.822)</t>
  </si>
  <si>
    <t>+0.06</t>
  </si>
  <si>
    <r>
      <rPr>
        <b/>
        <sz val="8"/>
        <color rgb="FF000000"/>
        <rFont val="Arial"/>
      </rPr>
      <t xml:space="preserve">Supplementary Table 34: </t>
    </r>
    <r>
      <rPr>
        <sz val="8"/>
        <color rgb="FF000000"/>
        <rFont val="Arial"/>
      </rPr>
      <t xml:space="preserve">Performance of the models on the EHC dataset. When the CI are non-overlapping, the difference is reported in ΔSSL-SL. Prevalence for label groups counts any positive in a member of its class as a positive.  </t>
    </r>
  </si>
  <si>
    <t>0.735         (0.733, 0.737)</t>
  </si>
  <si>
    <t>0.646         (0.643, 0.649)</t>
  </si>
  <si>
    <t>0.675         (0.672, 0.678)</t>
  </si>
  <si>
    <t>0.717 (0.712, 0.721)</t>
  </si>
  <si>
    <t>0.302 (0.298, 0.306)</t>
  </si>
  <si>
    <t>0.631 (0.627, 0.636)</t>
  </si>
  <si>
    <t>+0.33</t>
  </si>
  <si>
    <t>0.865         (0.864, 0.866)</t>
  </si>
  <si>
    <t>0.892         (0.892, 0.893)</t>
  </si>
  <si>
    <t>0.555         (0.552, 0.558)</t>
  </si>
  <si>
    <t>0.605         (0.602, 0.608)</t>
  </si>
  <si>
    <t>+0.05</t>
  </si>
  <si>
    <t>0.768 (0.764, 0.773)</t>
  </si>
  <si>
    <t>+0.044</t>
  </si>
  <si>
    <t>0.814 (0.813, 0.816)</t>
  </si>
  <si>
    <t>+0.009</t>
  </si>
  <si>
    <t>0.832         (0.831, 0.833)</t>
  </si>
  <si>
    <t>0.852         (0.851, 0.853)</t>
  </si>
  <si>
    <t>0.626         (0.624, 0.628)</t>
  </si>
  <si>
    <t>0.666         (0.664, 0.669)</t>
  </si>
  <si>
    <t>0.709 (0.705, 0.712)</t>
  </si>
  <si>
    <t>0.703 (0.7, 0.707)</t>
  </si>
  <si>
    <t>0.805 (0.804, 0.807)</t>
  </si>
  <si>
    <t>+0.039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</si>
</sst>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0"/>
      <color rgb="FF000000"/>
      <name val="Arial"/>
      <scheme val="minor"/>
    </font>
    <font>
      <sz val="8"/>
      <color theme="1"/>
      <name val="Arial"/>
      <scheme val="minor"/>
    </font>
    <font>
      <b/>
      <sz val="8"/>
      <color rgb="FF000000"/>
      <name val="Arial"/>
      <scheme val="minor"/>
    </font>
    <font>
      <b/>
      <sz val="8"/>
      <color rgb="FF0E0E0E"/>
      <name val="Arial"/>
      <scheme val="minor"/>
    </font>
    <font>
      <sz val="8"/>
      <color rgb="FF0E0E0E"/>
      <name val="Arial"/>
      <scheme val="minor"/>
    </font>
    <font>
      <sz val="8"/>
      <color rgb="FF000000"/>
      <name val="Arial"/>
      <scheme val="minor"/>
    </font>
    <font>
      <b/>
      <sz val="8"/>
      <color rgb="FF000000"/>
      <name val="Arial"/>
    </font>
    <font>
      <sz val="10"/>
      <color theme="1"/>
      <name val="Arial"/>
      <scheme val="minor"/>
    </font>
    <font>
      <b/>
      <sz val="8"/>
      <color rgb="FF000000"/>
      <name val="System-ui"/>
    </font>
    <font>
      <sz val="8"/>
      <color rgb="FF000000"/>
      <name val="Arial"/>
    </font>
    <font>
      <b/>
      <sz val="8"/>
      <color theme="1"/>
      <name val="Arial"/>
      <scheme val="minor"/>
    </font>
    <font>
      <sz val="8"/>
      <color rgb="FF000000"/>
      <name val="System-ui"/>
    </font>
    <font>
      <sz val="7"/>
      <color theme="1"/>
      <name val="Arial"/>
      <scheme val="minor"/>
    </font>
    <font>
      <sz val="10"/>
      <color rgb="FF000000"/>
      <name val="Arial"/>
      <scheme val="minor"/>
    </font>
    <font>
      <b/>
      <sz val="8"/>
      <color theme="1"/>
      <name val="Arial"/>
    </font>
    <font>
      <sz val="8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8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3" fillId="2" borderId="0" xfId="0" applyFont="1" applyFill="1"/>
    <xf numFmtId="0" fontId="5" fillId="2" borderId="0" xfId="0" applyFont="1" applyFill="1" applyAlignment="1">
      <alignment horizontal="center" wrapText="1"/>
    </xf>
    <xf numFmtId="0" fontId="12" fillId="0" borderId="0" xfId="0" applyFont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0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14" fillId="2" borderId="0" xfId="0" applyFont="1" applyFill="1" applyAlignment="1">
      <alignment horizontal="center" wrapText="1"/>
    </xf>
    <xf numFmtId="0" fontId="9" fillId="2" borderId="0" xfId="0" applyFont="1" applyFill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1" fillId="0" borderId="0" xfId="0" applyFont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K88"/>
  <sheetViews>
    <sheetView workbookViewId="0">
      <selection activeCell="A4" sqref="A1:XFD1048576"/>
    </sheetView>
  </sheetViews>
  <sheetFormatPr defaultColWidth="12.5703125" defaultRowHeight="12.75"/>
  <sheetData>
    <row r="1" spans="1:11">
      <c r="A1" s="29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1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</row>
    <row r="3" spans="1:11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</row>
    <row r="4" spans="1:11">
      <c r="A4" s="1" t="s">
        <v>1</v>
      </c>
      <c r="B4" s="2" t="s">
        <v>2</v>
      </c>
      <c r="C4" s="3" t="s">
        <v>3</v>
      </c>
      <c r="D4" s="4" t="s">
        <v>4</v>
      </c>
      <c r="E4" s="3" t="s">
        <v>5</v>
      </c>
      <c r="F4" s="4" t="s">
        <v>6</v>
      </c>
      <c r="G4" s="3" t="s">
        <v>7</v>
      </c>
      <c r="H4" s="4" t="s">
        <v>8</v>
      </c>
      <c r="I4" s="3" t="s">
        <v>9</v>
      </c>
      <c r="J4" s="4" t="s">
        <v>10</v>
      </c>
      <c r="K4" s="3" t="s">
        <v>11</v>
      </c>
    </row>
    <row r="5" spans="1:11" ht="30">
      <c r="A5" s="1" t="s">
        <v>12</v>
      </c>
      <c r="B5" s="5" t="s">
        <v>13</v>
      </c>
      <c r="C5" s="6" t="s">
        <v>14</v>
      </c>
      <c r="D5" s="7" t="s">
        <v>15</v>
      </c>
      <c r="E5" s="6" t="s">
        <v>16</v>
      </c>
      <c r="F5" s="7" t="s">
        <v>17</v>
      </c>
      <c r="G5" s="6" t="s">
        <v>18</v>
      </c>
      <c r="H5" s="7" t="s">
        <v>19</v>
      </c>
      <c r="I5" s="6" t="s">
        <v>20</v>
      </c>
      <c r="J5" s="7" t="s">
        <v>21</v>
      </c>
      <c r="K5" s="6" t="s">
        <v>22</v>
      </c>
    </row>
    <row r="6" spans="1:11" ht="30">
      <c r="A6" s="8" t="s">
        <v>23</v>
      </c>
      <c r="B6" s="5" t="s">
        <v>24</v>
      </c>
      <c r="C6" s="6" t="s">
        <v>25</v>
      </c>
      <c r="D6" s="7" t="s">
        <v>26</v>
      </c>
      <c r="E6" s="6" t="s">
        <v>27</v>
      </c>
      <c r="F6" s="7" t="s">
        <v>28</v>
      </c>
      <c r="G6" s="6" t="s">
        <v>28</v>
      </c>
      <c r="H6" s="7" t="s">
        <v>29</v>
      </c>
      <c r="I6" s="6" t="s">
        <v>30</v>
      </c>
      <c r="J6" s="7" t="s">
        <v>31</v>
      </c>
      <c r="K6" s="6" t="s">
        <v>32</v>
      </c>
    </row>
    <row r="7" spans="1:11" ht="30">
      <c r="A7" s="8" t="s">
        <v>33</v>
      </c>
      <c r="B7" s="5" t="s">
        <v>34</v>
      </c>
      <c r="C7" s="6" t="s">
        <v>35</v>
      </c>
      <c r="D7" s="7" t="s">
        <v>13</v>
      </c>
      <c r="E7" s="6" t="s">
        <v>36</v>
      </c>
      <c r="F7" s="7" t="s">
        <v>37</v>
      </c>
      <c r="G7" s="6" t="s">
        <v>38</v>
      </c>
      <c r="H7" s="7" t="s">
        <v>39</v>
      </c>
      <c r="I7" s="6" t="s">
        <v>40</v>
      </c>
      <c r="J7" s="7" t="s">
        <v>41</v>
      </c>
      <c r="K7" s="6" t="s">
        <v>42</v>
      </c>
    </row>
    <row r="8" spans="1:11" ht="30">
      <c r="A8" s="8" t="s">
        <v>43</v>
      </c>
      <c r="B8" s="5" t="s">
        <v>44</v>
      </c>
      <c r="C8" s="6" t="s">
        <v>45</v>
      </c>
      <c r="D8" s="7" t="s">
        <v>26</v>
      </c>
      <c r="E8" s="6" t="s">
        <v>27</v>
      </c>
      <c r="F8" s="7" t="s">
        <v>46</v>
      </c>
      <c r="G8" s="6" t="s">
        <v>46</v>
      </c>
      <c r="H8" s="7" t="s">
        <v>26</v>
      </c>
      <c r="I8" s="6" t="s">
        <v>26</v>
      </c>
      <c r="J8" s="7" t="s">
        <v>26</v>
      </c>
      <c r="K8" s="6" t="s">
        <v>46</v>
      </c>
    </row>
    <row r="9" spans="1:11" ht="39.75">
      <c r="A9" s="8" t="s">
        <v>47</v>
      </c>
      <c r="B9" s="5" t="s">
        <v>48</v>
      </c>
      <c r="C9" s="6" t="s">
        <v>49</v>
      </c>
      <c r="D9" s="7" t="s">
        <v>50</v>
      </c>
      <c r="E9" s="6" t="s">
        <v>51</v>
      </c>
      <c r="F9" s="7" t="s">
        <v>38</v>
      </c>
      <c r="G9" s="6" t="s">
        <v>28</v>
      </c>
      <c r="H9" s="7" t="s">
        <v>52</v>
      </c>
      <c r="I9" s="6" t="s">
        <v>26</v>
      </c>
      <c r="J9" s="7" t="s">
        <v>53</v>
      </c>
      <c r="K9" s="6" t="s">
        <v>54</v>
      </c>
    </row>
    <row r="10" spans="1:11" ht="30">
      <c r="A10" s="8" t="s">
        <v>55</v>
      </c>
      <c r="B10" s="5" t="s">
        <v>56</v>
      </c>
      <c r="C10" s="6" t="s">
        <v>57</v>
      </c>
      <c r="D10" s="7" t="s">
        <v>58</v>
      </c>
      <c r="E10" s="6" t="s">
        <v>59</v>
      </c>
      <c r="F10" s="7" t="s">
        <v>60</v>
      </c>
      <c r="G10" s="6" t="s">
        <v>61</v>
      </c>
      <c r="H10" s="7" t="s">
        <v>62</v>
      </c>
      <c r="I10" s="6" t="s">
        <v>63</v>
      </c>
      <c r="J10" s="7" t="s">
        <v>64</v>
      </c>
      <c r="K10" s="6" t="s">
        <v>65</v>
      </c>
    </row>
    <row r="11" spans="1:11" ht="30">
      <c r="A11" s="8" t="s">
        <v>66</v>
      </c>
      <c r="B11" s="5" t="s">
        <v>67</v>
      </c>
      <c r="C11" s="6" t="s">
        <v>68</v>
      </c>
      <c r="D11" s="7" t="s">
        <v>69</v>
      </c>
      <c r="E11" s="6" t="s">
        <v>70</v>
      </c>
      <c r="F11" s="7" t="s">
        <v>71</v>
      </c>
      <c r="G11" s="6" t="s">
        <v>72</v>
      </c>
      <c r="H11" s="7" t="s">
        <v>73</v>
      </c>
      <c r="I11" s="6" t="s">
        <v>74</v>
      </c>
      <c r="J11" s="7" t="s">
        <v>75</v>
      </c>
      <c r="K11" s="6" t="s">
        <v>76</v>
      </c>
    </row>
    <row r="12" spans="1:11" ht="30">
      <c r="A12" s="8" t="s">
        <v>77</v>
      </c>
      <c r="B12" s="5" t="s">
        <v>48</v>
      </c>
      <c r="C12" s="6" t="s">
        <v>78</v>
      </c>
      <c r="D12" s="7" t="s">
        <v>24</v>
      </c>
      <c r="E12" s="6" t="s">
        <v>79</v>
      </c>
      <c r="F12" s="7" t="s">
        <v>80</v>
      </c>
      <c r="G12" s="6" t="s">
        <v>18</v>
      </c>
      <c r="H12" s="7" t="s">
        <v>56</v>
      </c>
      <c r="I12" s="6" t="s">
        <v>81</v>
      </c>
      <c r="J12" s="7" t="s">
        <v>82</v>
      </c>
      <c r="K12" s="6" t="s">
        <v>83</v>
      </c>
    </row>
    <row r="13" spans="1:11" ht="30">
      <c r="A13" s="8" t="s">
        <v>84</v>
      </c>
      <c r="B13" s="5" t="s">
        <v>85</v>
      </c>
      <c r="C13" s="6" t="s">
        <v>86</v>
      </c>
      <c r="D13" s="7" t="s">
        <v>87</v>
      </c>
      <c r="E13" s="6" t="s">
        <v>88</v>
      </c>
      <c r="F13" s="7" t="s">
        <v>89</v>
      </c>
      <c r="G13" s="6" t="s">
        <v>90</v>
      </c>
      <c r="H13" s="7" t="s">
        <v>91</v>
      </c>
      <c r="I13" s="6" t="s">
        <v>92</v>
      </c>
      <c r="J13" s="7" t="s">
        <v>93</v>
      </c>
      <c r="K13" s="6" t="s">
        <v>94</v>
      </c>
    </row>
    <row r="14" spans="1:11" ht="30">
      <c r="A14" s="8" t="s">
        <v>95</v>
      </c>
      <c r="B14" s="5" t="s">
        <v>96</v>
      </c>
      <c r="C14" s="6" t="s">
        <v>97</v>
      </c>
      <c r="D14" s="7" t="s">
        <v>96</v>
      </c>
      <c r="E14" s="6" t="s">
        <v>98</v>
      </c>
      <c r="F14" s="7" t="s">
        <v>99</v>
      </c>
      <c r="G14" s="6" t="s">
        <v>100</v>
      </c>
      <c r="H14" s="7" t="s">
        <v>101</v>
      </c>
      <c r="I14" s="6" t="s">
        <v>102</v>
      </c>
      <c r="J14" s="7" t="s">
        <v>103</v>
      </c>
      <c r="K14" s="6" t="s">
        <v>104</v>
      </c>
    </row>
    <row r="15" spans="1:11" ht="30">
      <c r="A15" s="8" t="s">
        <v>105</v>
      </c>
      <c r="B15" s="5" t="s">
        <v>106</v>
      </c>
      <c r="C15" s="6" t="s">
        <v>107</v>
      </c>
      <c r="D15" s="7" t="s">
        <v>34</v>
      </c>
      <c r="E15" s="6" t="s">
        <v>108</v>
      </c>
      <c r="F15" s="7" t="s">
        <v>109</v>
      </c>
      <c r="G15" s="6" t="s">
        <v>110</v>
      </c>
      <c r="H15" s="7" t="s">
        <v>111</v>
      </c>
      <c r="I15" s="6" t="s">
        <v>112</v>
      </c>
      <c r="J15" s="7" t="s">
        <v>113</v>
      </c>
      <c r="K15" s="6" t="s">
        <v>114</v>
      </c>
    </row>
    <row r="16" spans="1:11" ht="30">
      <c r="A16" s="8" t="s">
        <v>115</v>
      </c>
      <c r="B16" s="5" t="s">
        <v>116</v>
      </c>
      <c r="C16" s="6" t="s">
        <v>117</v>
      </c>
      <c r="D16" s="7" t="s">
        <v>118</v>
      </c>
      <c r="E16" s="6" t="s">
        <v>119</v>
      </c>
      <c r="F16" s="7" t="s">
        <v>120</v>
      </c>
      <c r="G16" s="6" t="s">
        <v>121</v>
      </c>
      <c r="H16" s="7" t="s">
        <v>56</v>
      </c>
      <c r="I16" s="6" t="s">
        <v>122</v>
      </c>
      <c r="J16" s="7" t="s">
        <v>123</v>
      </c>
      <c r="K16" s="6" t="s">
        <v>124</v>
      </c>
    </row>
    <row r="17" spans="1:11" ht="30">
      <c r="A17" s="8" t="s">
        <v>125</v>
      </c>
      <c r="B17" s="5" t="s">
        <v>126</v>
      </c>
      <c r="C17" s="6" t="s">
        <v>127</v>
      </c>
      <c r="D17" s="7" t="s">
        <v>40</v>
      </c>
      <c r="E17" s="6" t="s">
        <v>128</v>
      </c>
      <c r="F17" s="7" t="s">
        <v>129</v>
      </c>
      <c r="G17" s="6" t="s">
        <v>130</v>
      </c>
      <c r="H17" s="7" t="s">
        <v>131</v>
      </c>
      <c r="I17" s="6" t="s">
        <v>132</v>
      </c>
      <c r="J17" s="7" t="s">
        <v>133</v>
      </c>
      <c r="K17" s="6" t="s">
        <v>134</v>
      </c>
    </row>
    <row r="18" spans="1:11" ht="30">
      <c r="A18" s="8" t="s">
        <v>135</v>
      </c>
      <c r="B18" s="5" t="s">
        <v>81</v>
      </c>
      <c r="C18" s="6" t="s">
        <v>136</v>
      </c>
      <c r="D18" s="7" t="s">
        <v>137</v>
      </c>
      <c r="E18" s="6" t="s">
        <v>138</v>
      </c>
      <c r="F18" s="7" t="s">
        <v>139</v>
      </c>
      <c r="G18" s="6" t="s">
        <v>140</v>
      </c>
      <c r="H18" s="7" t="s">
        <v>141</v>
      </c>
      <c r="I18" s="6" t="s">
        <v>142</v>
      </c>
      <c r="J18" s="7" t="s">
        <v>41</v>
      </c>
      <c r="K18" s="6" t="s">
        <v>143</v>
      </c>
    </row>
    <row r="19" spans="1:11" ht="30">
      <c r="A19" s="8" t="s">
        <v>144</v>
      </c>
      <c r="B19" s="5" t="s">
        <v>145</v>
      </c>
      <c r="C19" s="6" t="s">
        <v>146</v>
      </c>
      <c r="D19" s="7" t="s">
        <v>147</v>
      </c>
      <c r="E19" s="6" t="s">
        <v>148</v>
      </c>
      <c r="F19" s="7" t="s">
        <v>149</v>
      </c>
      <c r="G19" s="6" t="s">
        <v>150</v>
      </c>
      <c r="H19" s="7" t="s">
        <v>58</v>
      </c>
      <c r="I19" s="6" t="s">
        <v>151</v>
      </c>
      <c r="J19" s="7" t="s">
        <v>152</v>
      </c>
      <c r="K19" s="6" t="s">
        <v>153</v>
      </c>
    </row>
    <row r="20" spans="1:11" ht="30">
      <c r="A20" s="8" t="s">
        <v>154</v>
      </c>
      <c r="B20" s="5" t="s">
        <v>24</v>
      </c>
      <c r="C20" s="6" t="s">
        <v>155</v>
      </c>
      <c r="D20" s="7" t="s">
        <v>156</v>
      </c>
      <c r="E20" s="6" t="s">
        <v>157</v>
      </c>
      <c r="F20" s="7" t="s">
        <v>38</v>
      </c>
      <c r="G20" s="6" t="s">
        <v>38</v>
      </c>
      <c r="H20" s="7" t="s">
        <v>158</v>
      </c>
      <c r="I20" s="6" t="s">
        <v>159</v>
      </c>
      <c r="J20" s="7" t="s">
        <v>19</v>
      </c>
      <c r="K20" s="6" t="s">
        <v>160</v>
      </c>
    </row>
    <row r="21" spans="1:11" ht="30">
      <c r="A21" s="8" t="s">
        <v>161</v>
      </c>
      <c r="B21" s="5" t="s">
        <v>162</v>
      </c>
      <c r="C21" s="6" t="s">
        <v>163</v>
      </c>
      <c r="D21" s="7" t="s">
        <v>164</v>
      </c>
      <c r="E21" s="6" t="s">
        <v>165</v>
      </c>
      <c r="F21" s="7" t="s">
        <v>166</v>
      </c>
      <c r="G21" s="6" t="s">
        <v>167</v>
      </c>
      <c r="H21" s="7" t="s">
        <v>168</v>
      </c>
      <c r="I21" s="6" t="s">
        <v>169</v>
      </c>
      <c r="J21" s="7" t="s">
        <v>170</v>
      </c>
      <c r="K21" s="6" t="s">
        <v>171</v>
      </c>
    </row>
    <row r="22" spans="1:11" ht="30">
      <c r="A22" s="8" t="s">
        <v>172</v>
      </c>
      <c r="B22" s="5" t="s">
        <v>173</v>
      </c>
      <c r="C22" s="6" t="s">
        <v>174</v>
      </c>
      <c r="D22" s="7" t="s">
        <v>175</v>
      </c>
      <c r="E22" s="6" t="s">
        <v>176</v>
      </c>
      <c r="F22" s="7" t="s">
        <v>177</v>
      </c>
      <c r="G22" s="6" t="s">
        <v>178</v>
      </c>
      <c r="H22" s="7" t="s">
        <v>179</v>
      </c>
      <c r="I22" s="6" t="s">
        <v>180</v>
      </c>
      <c r="J22" s="7" t="s">
        <v>69</v>
      </c>
      <c r="K22" s="6" t="s">
        <v>181</v>
      </c>
    </row>
    <row r="23" spans="1:11" ht="30">
      <c r="A23" s="1" t="s">
        <v>182</v>
      </c>
      <c r="B23" s="5" t="s">
        <v>183</v>
      </c>
      <c r="C23" s="6" t="s">
        <v>184</v>
      </c>
      <c r="D23" s="7" t="s">
        <v>185</v>
      </c>
      <c r="E23" s="6" t="s">
        <v>186</v>
      </c>
      <c r="F23" s="7" t="s">
        <v>187</v>
      </c>
      <c r="G23" s="6" t="s">
        <v>188</v>
      </c>
      <c r="H23" s="7" t="s">
        <v>189</v>
      </c>
      <c r="I23" s="6" t="s">
        <v>190</v>
      </c>
      <c r="J23" s="7" t="s">
        <v>56</v>
      </c>
      <c r="K23" s="6" t="s">
        <v>191</v>
      </c>
    </row>
    <row r="24" spans="1:11" ht="30">
      <c r="A24" s="8" t="s">
        <v>192</v>
      </c>
      <c r="B24" s="5" t="s">
        <v>193</v>
      </c>
      <c r="C24" s="6" t="s">
        <v>194</v>
      </c>
      <c r="D24" s="7" t="s">
        <v>145</v>
      </c>
      <c r="E24" s="6" t="s">
        <v>195</v>
      </c>
      <c r="F24" s="7" t="s">
        <v>196</v>
      </c>
      <c r="G24" s="6" t="s">
        <v>197</v>
      </c>
      <c r="H24" s="7" t="s">
        <v>198</v>
      </c>
      <c r="I24" s="6" t="s">
        <v>199</v>
      </c>
      <c r="J24" s="7" t="s">
        <v>200</v>
      </c>
      <c r="K24" s="6" t="s">
        <v>201</v>
      </c>
    </row>
    <row r="25" spans="1:11" ht="30">
      <c r="A25" s="8" t="s">
        <v>202</v>
      </c>
      <c r="B25" s="5" t="s">
        <v>48</v>
      </c>
      <c r="C25" s="6" t="s">
        <v>203</v>
      </c>
      <c r="D25" s="7" t="s">
        <v>50</v>
      </c>
      <c r="E25" s="6" t="s">
        <v>204</v>
      </c>
      <c r="F25" s="7" t="s">
        <v>38</v>
      </c>
      <c r="G25" s="6" t="s">
        <v>28</v>
      </c>
      <c r="H25" s="7" t="s">
        <v>205</v>
      </c>
      <c r="I25" s="6" t="s">
        <v>26</v>
      </c>
      <c r="J25" s="7" t="s">
        <v>206</v>
      </c>
      <c r="K25" s="6" t="s">
        <v>54</v>
      </c>
    </row>
    <row r="26" spans="1:11" ht="30">
      <c r="A26" s="8" t="s">
        <v>207</v>
      </c>
      <c r="B26" s="5" t="s">
        <v>208</v>
      </c>
      <c r="C26" s="6" t="s">
        <v>209</v>
      </c>
      <c r="D26" s="7" t="s">
        <v>20</v>
      </c>
      <c r="E26" s="6" t="s">
        <v>210</v>
      </c>
      <c r="F26" s="7" t="s">
        <v>211</v>
      </c>
      <c r="G26" s="6" t="s">
        <v>212</v>
      </c>
      <c r="H26" s="7" t="s">
        <v>213</v>
      </c>
      <c r="I26" s="6" t="s">
        <v>214</v>
      </c>
      <c r="J26" s="7" t="s">
        <v>215</v>
      </c>
      <c r="K26" s="6" t="s">
        <v>216</v>
      </c>
    </row>
    <row r="27" spans="1:11" ht="30">
      <c r="A27" s="8" t="s">
        <v>217</v>
      </c>
      <c r="B27" s="5" t="s">
        <v>218</v>
      </c>
      <c r="C27" s="6" t="s">
        <v>219</v>
      </c>
      <c r="D27" s="7" t="s">
        <v>220</v>
      </c>
      <c r="E27" s="6" t="s">
        <v>221</v>
      </c>
      <c r="F27" s="7" t="s">
        <v>222</v>
      </c>
      <c r="G27" s="6" t="s">
        <v>223</v>
      </c>
      <c r="H27" s="7" t="s">
        <v>224</v>
      </c>
      <c r="I27" s="6" t="s">
        <v>225</v>
      </c>
      <c r="J27" s="7" t="s">
        <v>226</v>
      </c>
      <c r="K27" s="6" t="s">
        <v>227</v>
      </c>
    </row>
    <row r="28" spans="1:11" ht="30">
      <c r="A28" s="8" t="s">
        <v>228</v>
      </c>
      <c r="B28" s="5" t="s">
        <v>85</v>
      </c>
      <c r="C28" s="6" t="s">
        <v>229</v>
      </c>
      <c r="D28" s="7" t="s">
        <v>147</v>
      </c>
      <c r="E28" s="6" t="s">
        <v>230</v>
      </c>
      <c r="F28" s="7" t="s">
        <v>231</v>
      </c>
      <c r="G28" s="6" t="s">
        <v>232</v>
      </c>
      <c r="H28" s="7" t="s">
        <v>233</v>
      </c>
      <c r="I28" s="6" t="s">
        <v>233</v>
      </c>
      <c r="J28" s="7" t="s">
        <v>122</v>
      </c>
      <c r="K28" s="6" t="s">
        <v>201</v>
      </c>
    </row>
    <row r="29" spans="1:11" ht="30">
      <c r="A29" s="8" t="s">
        <v>234</v>
      </c>
      <c r="B29" s="5" t="s">
        <v>235</v>
      </c>
      <c r="C29" s="6" t="s">
        <v>236</v>
      </c>
      <c r="D29" s="7" t="s">
        <v>237</v>
      </c>
      <c r="E29" s="6" t="s">
        <v>238</v>
      </c>
      <c r="F29" s="7" t="s">
        <v>239</v>
      </c>
      <c r="G29" s="6" t="s">
        <v>240</v>
      </c>
      <c r="H29" s="7" t="s">
        <v>241</v>
      </c>
      <c r="I29" s="6" t="s">
        <v>242</v>
      </c>
      <c r="J29" s="7" t="s">
        <v>39</v>
      </c>
      <c r="K29" s="6" t="s">
        <v>243</v>
      </c>
    </row>
    <row r="30" spans="1:11" ht="30">
      <c r="A30" s="8" t="s">
        <v>244</v>
      </c>
      <c r="B30" s="5" t="s">
        <v>96</v>
      </c>
      <c r="C30" s="6" t="s">
        <v>245</v>
      </c>
      <c r="D30" s="7" t="s">
        <v>15</v>
      </c>
      <c r="E30" s="6" t="s">
        <v>246</v>
      </c>
      <c r="F30" s="7" t="s">
        <v>37</v>
      </c>
      <c r="G30" s="6" t="s">
        <v>247</v>
      </c>
      <c r="H30" s="7" t="s">
        <v>20</v>
      </c>
      <c r="I30" s="6" t="s">
        <v>41</v>
      </c>
      <c r="J30" s="7" t="s">
        <v>26</v>
      </c>
      <c r="K30" s="6" t="s">
        <v>46</v>
      </c>
    </row>
    <row r="31" spans="1:11" ht="30">
      <c r="A31" s="8" t="s">
        <v>248</v>
      </c>
      <c r="B31" s="5" t="s">
        <v>29</v>
      </c>
      <c r="C31" s="6" t="s">
        <v>249</v>
      </c>
      <c r="D31" s="7" t="s">
        <v>226</v>
      </c>
      <c r="E31" s="6" t="s">
        <v>250</v>
      </c>
      <c r="F31" s="7" t="s">
        <v>251</v>
      </c>
      <c r="G31" s="6" t="s">
        <v>252</v>
      </c>
      <c r="H31" s="7" t="s">
        <v>241</v>
      </c>
      <c r="I31" s="6" t="s">
        <v>253</v>
      </c>
      <c r="J31" s="7" t="s">
        <v>147</v>
      </c>
      <c r="K31" s="6" t="s">
        <v>254</v>
      </c>
    </row>
    <row r="32" spans="1:11" ht="30">
      <c r="A32" s="8" t="s">
        <v>255</v>
      </c>
      <c r="B32" s="5" t="s">
        <v>126</v>
      </c>
      <c r="C32" s="6" t="s">
        <v>256</v>
      </c>
      <c r="D32" s="7" t="s">
        <v>208</v>
      </c>
      <c r="E32" s="6" t="s">
        <v>257</v>
      </c>
      <c r="F32" s="7" t="s">
        <v>258</v>
      </c>
      <c r="G32" s="6" t="s">
        <v>150</v>
      </c>
      <c r="H32" s="7" t="s">
        <v>259</v>
      </c>
      <c r="I32" s="6" t="s">
        <v>260</v>
      </c>
      <c r="J32" s="7" t="s">
        <v>261</v>
      </c>
      <c r="K32" s="6" t="s">
        <v>262</v>
      </c>
    </row>
    <row r="33" spans="1:11" ht="30">
      <c r="A33" s="8" t="s">
        <v>263</v>
      </c>
      <c r="B33" s="5" t="s">
        <v>126</v>
      </c>
      <c r="C33" s="6" t="s">
        <v>264</v>
      </c>
      <c r="D33" s="7" t="s">
        <v>96</v>
      </c>
      <c r="E33" s="6" t="s">
        <v>265</v>
      </c>
      <c r="F33" s="7" t="s">
        <v>266</v>
      </c>
      <c r="G33" s="6" t="s">
        <v>267</v>
      </c>
      <c r="H33" s="7" t="s">
        <v>268</v>
      </c>
      <c r="I33" s="6" t="s">
        <v>269</v>
      </c>
      <c r="J33" s="7" t="s">
        <v>41</v>
      </c>
      <c r="K33" s="6" t="s">
        <v>270</v>
      </c>
    </row>
    <row r="34" spans="1:11" ht="30">
      <c r="A34" s="8" t="s">
        <v>271</v>
      </c>
      <c r="B34" s="5" t="s">
        <v>30</v>
      </c>
      <c r="C34" s="6" t="s">
        <v>245</v>
      </c>
      <c r="D34" s="7" t="s">
        <v>26</v>
      </c>
      <c r="E34" s="6" t="s">
        <v>27</v>
      </c>
      <c r="F34" s="7" t="s">
        <v>46</v>
      </c>
      <c r="G34" s="6" t="s">
        <v>46</v>
      </c>
      <c r="H34" s="7" t="s">
        <v>26</v>
      </c>
      <c r="I34" s="6" t="s">
        <v>26</v>
      </c>
      <c r="J34" s="7" t="s">
        <v>26</v>
      </c>
      <c r="K34" s="6" t="s">
        <v>46</v>
      </c>
    </row>
    <row r="35" spans="1:11" ht="30">
      <c r="A35" s="8" t="s">
        <v>272</v>
      </c>
      <c r="B35" s="5" t="s">
        <v>273</v>
      </c>
      <c r="C35" s="6" t="s">
        <v>274</v>
      </c>
      <c r="D35" s="7" t="s">
        <v>200</v>
      </c>
      <c r="E35" s="6" t="s">
        <v>275</v>
      </c>
      <c r="F35" s="7" t="s">
        <v>240</v>
      </c>
      <c r="G35" s="6" t="s">
        <v>266</v>
      </c>
      <c r="H35" s="7" t="s">
        <v>276</v>
      </c>
      <c r="I35" s="6" t="s">
        <v>277</v>
      </c>
      <c r="J35" s="7" t="s">
        <v>278</v>
      </c>
      <c r="K35" s="6" t="s">
        <v>279</v>
      </c>
    </row>
    <row r="36" spans="1:11" ht="30">
      <c r="A36" s="8" t="s">
        <v>280</v>
      </c>
      <c r="B36" s="5" t="s">
        <v>189</v>
      </c>
      <c r="C36" s="6" t="s">
        <v>281</v>
      </c>
      <c r="D36" s="7" t="s">
        <v>282</v>
      </c>
      <c r="E36" s="6" t="s">
        <v>283</v>
      </c>
      <c r="F36" s="7" t="s">
        <v>284</v>
      </c>
      <c r="G36" s="6" t="s">
        <v>240</v>
      </c>
      <c r="H36" s="7" t="s">
        <v>285</v>
      </c>
      <c r="I36" s="6" t="s">
        <v>193</v>
      </c>
      <c r="J36" s="7" t="s">
        <v>286</v>
      </c>
      <c r="K36" s="6" t="s">
        <v>287</v>
      </c>
    </row>
    <row r="37" spans="1:11" ht="30">
      <c r="A37" s="8" t="s">
        <v>288</v>
      </c>
      <c r="B37" s="5" t="s">
        <v>224</v>
      </c>
      <c r="C37" s="6" t="s">
        <v>289</v>
      </c>
      <c r="D37" s="7" t="s">
        <v>290</v>
      </c>
      <c r="E37" s="6" t="s">
        <v>291</v>
      </c>
      <c r="F37" s="7" t="s">
        <v>292</v>
      </c>
      <c r="G37" s="6" t="s">
        <v>293</v>
      </c>
      <c r="H37" s="7" t="s">
        <v>185</v>
      </c>
      <c r="I37" s="6" t="s">
        <v>208</v>
      </c>
      <c r="J37" s="7" t="s">
        <v>34</v>
      </c>
      <c r="K37" s="6" t="s">
        <v>294</v>
      </c>
    </row>
    <row r="38" spans="1:11" ht="30">
      <c r="A38" s="8" t="s">
        <v>295</v>
      </c>
      <c r="B38" s="5" t="s">
        <v>296</v>
      </c>
      <c r="C38" s="6" t="s">
        <v>297</v>
      </c>
      <c r="D38" s="7" t="s">
        <v>82</v>
      </c>
      <c r="E38" s="6" t="s">
        <v>298</v>
      </c>
      <c r="F38" s="7" t="s">
        <v>299</v>
      </c>
      <c r="G38" s="6" t="s">
        <v>299</v>
      </c>
      <c r="H38" s="7" t="s">
        <v>300</v>
      </c>
      <c r="I38" s="6" t="s">
        <v>276</v>
      </c>
      <c r="J38" s="7" t="s">
        <v>301</v>
      </c>
      <c r="K38" s="6" t="s">
        <v>302</v>
      </c>
    </row>
    <row r="39" spans="1:11" ht="30">
      <c r="A39" s="8" t="s">
        <v>303</v>
      </c>
      <c r="B39" s="5" t="s">
        <v>193</v>
      </c>
      <c r="C39" s="6" t="s">
        <v>304</v>
      </c>
      <c r="D39" s="7" t="s">
        <v>269</v>
      </c>
      <c r="E39" s="6" t="s">
        <v>305</v>
      </c>
      <c r="F39" s="7" t="s">
        <v>46</v>
      </c>
      <c r="G39" s="6" t="s">
        <v>46</v>
      </c>
      <c r="H39" s="7" t="s">
        <v>26</v>
      </c>
      <c r="I39" s="6" t="s">
        <v>26</v>
      </c>
      <c r="J39" s="7" t="s">
        <v>26</v>
      </c>
      <c r="K39" s="6" t="s">
        <v>46</v>
      </c>
    </row>
    <row r="40" spans="1:11" ht="30">
      <c r="A40" s="8" t="s">
        <v>306</v>
      </c>
      <c r="B40" s="5" t="s">
        <v>24</v>
      </c>
      <c r="C40" s="6" t="s">
        <v>307</v>
      </c>
      <c r="D40" s="7" t="s">
        <v>26</v>
      </c>
      <c r="E40" s="6" t="s">
        <v>27</v>
      </c>
      <c r="F40" s="7" t="s">
        <v>46</v>
      </c>
      <c r="G40" s="6" t="s">
        <v>46</v>
      </c>
      <c r="H40" s="7" t="s">
        <v>308</v>
      </c>
      <c r="I40" s="6" t="s">
        <v>21</v>
      </c>
      <c r="J40" s="7" t="s">
        <v>26</v>
      </c>
      <c r="K40" s="6" t="s">
        <v>46</v>
      </c>
    </row>
    <row r="41" spans="1:11" ht="30">
      <c r="A41" s="8" t="s">
        <v>309</v>
      </c>
      <c r="B41" s="5" t="s">
        <v>96</v>
      </c>
      <c r="C41" s="6" t="s">
        <v>310</v>
      </c>
      <c r="D41" s="7" t="s">
        <v>137</v>
      </c>
      <c r="E41" s="6" t="s">
        <v>311</v>
      </c>
      <c r="F41" s="7" t="s">
        <v>37</v>
      </c>
      <c r="G41" s="6" t="s">
        <v>28</v>
      </c>
      <c r="H41" s="7" t="s">
        <v>312</v>
      </c>
      <c r="I41" s="6" t="s">
        <v>141</v>
      </c>
      <c r="J41" s="7" t="s">
        <v>313</v>
      </c>
      <c r="K41" s="6" t="s">
        <v>314</v>
      </c>
    </row>
    <row r="42" spans="1:11" ht="30">
      <c r="A42" s="1" t="s">
        <v>315</v>
      </c>
      <c r="B42" s="5" t="s">
        <v>183</v>
      </c>
      <c r="C42" s="6" t="s">
        <v>316</v>
      </c>
      <c r="D42" s="7" t="s">
        <v>193</v>
      </c>
      <c r="E42" s="6" t="s">
        <v>317</v>
      </c>
      <c r="F42" s="7" t="s">
        <v>318</v>
      </c>
      <c r="G42" s="6" t="s">
        <v>319</v>
      </c>
      <c r="H42" s="7" t="s">
        <v>320</v>
      </c>
      <c r="I42" s="6" t="s">
        <v>321</v>
      </c>
      <c r="J42" s="7" t="s">
        <v>322</v>
      </c>
      <c r="K42" s="6" t="s">
        <v>323</v>
      </c>
    </row>
    <row r="43" spans="1:11" ht="30">
      <c r="A43" s="8" t="s">
        <v>324</v>
      </c>
      <c r="B43" s="5" t="s">
        <v>29</v>
      </c>
      <c r="C43" s="6" t="s">
        <v>325</v>
      </c>
      <c r="D43" s="7" t="s">
        <v>326</v>
      </c>
      <c r="E43" s="6" t="s">
        <v>327</v>
      </c>
      <c r="F43" s="7" t="s">
        <v>130</v>
      </c>
      <c r="G43" s="6" t="s">
        <v>149</v>
      </c>
      <c r="H43" s="7" t="s">
        <v>328</v>
      </c>
      <c r="I43" s="6" t="s">
        <v>329</v>
      </c>
      <c r="J43" s="7" t="s">
        <v>330</v>
      </c>
      <c r="K43" s="6" t="s">
        <v>331</v>
      </c>
    </row>
    <row r="44" spans="1:11" ht="30">
      <c r="A44" s="8" t="s">
        <v>332</v>
      </c>
      <c r="B44" s="5" t="s">
        <v>333</v>
      </c>
      <c r="C44" s="6" t="s">
        <v>334</v>
      </c>
      <c r="D44" s="7" t="s">
        <v>335</v>
      </c>
      <c r="E44" s="6" t="s">
        <v>336</v>
      </c>
      <c r="F44" s="7" t="s">
        <v>337</v>
      </c>
      <c r="G44" s="6" t="s">
        <v>196</v>
      </c>
      <c r="H44" s="7" t="s">
        <v>338</v>
      </c>
      <c r="I44" s="6" t="s">
        <v>339</v>
      </c>
      <c r="J44" s="7" t="s">
        <v>340</v>
      </c>
      <c r="K44" s="6" t="s">
        <v>341</v>
      </c>
    </row>
    <row r="45" spans="1:11" ht="30">
      <c r="A45" s="8" t="s">
        <v>342</v>
      </c>
      <c r="B45" s="5" t="s">
        <v>173</v>
      </c>
      <c r="C45" s="6" t="s">
        <v>343</v>
      </c>
      <c r="D45" s="7" t="s">
        <v>335</v>
      </c>
      <c r="E45" s="6" t="s">
        <v>344</v>
      </c>
      <c r="F45" s="7" t="s">
        <v>345</v>
      </c>
      <c r="G45" s="6" t="s">
        <v>346</v>
      </c>
      <c r="H45" s="7" t="s">
        <v>347</v>
      </c>
      <c r="I45" s="6" t="s">
        <v>348</v>
      </c>
      <c r="J45" s="7" t="s">
        <v>349</v>
      </c>
      <c r="K45" s="6" t="s">
        <v>350</v>
      </c>
    </row>
    <row r="46" spans="1:11" ht="30">
      <c r="A46" s="8" t="s">
        <v>351</v>
      </c>
      <c r="B46" s="5" t="s">
        <v>220</v>
      </c>
      <c r="C46" s="6" t="s">
        <v>352</v>
      </c>
      <c r="D46" s="7" t="s">
        <v>173</v>
      </c>
      <c r="E46" s="6" t="s">
        <v>353</v>
      </c>
      <c r="F46" s="7" t="s">
        <v>354</v>
      </c>
      <c r="G46" s="6" t="s">
        <v>355</v>
      </c>
      <c r="H46" s="7" t="s">
        <v>356</v>
      </c>
      <c r="I46" s="6" t="s">
        <v>357</v>
      </c>
      <c r="J46" s="7" t="s">
        <v>358</v>
      </c>
      <c r="K46" s="6" t="s">
        <v>359</v>
      </c>
    </row>
    <row r="47" spans="1:11" ht="30">
      <c r="A47" s="8" t="s">
        <v>360</v>
      </c>
      <c r="B47" s="5" t="s">
        <v>220</v>
      </c>
      <c r="C47" s="6" t="s">
        <v>361</v>
      </c>
      <c r="D47" s="7" t="s">
        <v>269</v>
      </c>
      <c r="E47" s="6" t="s">
        <v>362</v>
      </c>
      <c r="F47" s="7" t="s">
        <v>363</v>
      </c>
      <c r="G47" s="6" t="s">
        <v>364</v>
      </c>
      <c r="H47" s="7" t="s">
        <v>365</v>
      </c>
      <c r="I47" s="6" t="s">
        <v>366</v>
      </c>
      <c r="J47" s="7" t="s">
        <v>367</v>
      </c>
      <c r="K47" s="6" t="s">
        <v>368</v>
      </c>
    </row>
    <row r="48" spans="1:11" ht="30">
      <c r="A48" s="1" t="s">
        <v>369</v>
      </c>
      <c r="B48" s="5" t="s">
        <v>145</v>
      </c>
      <c r="C48" s="6" t="s">
        <v>370</v>
      </c>
      <c r="D48" s="7" t="s">
        <v>371</v>
      </c>
      <c r="E48" s="6" t="s">
        <v>372</v>
      </c>
      <c r="F48" s="7" t="s">
        <v>373</v>
      </c>
      <c r="G48" s="6" t="s">
        <v>240</v>
      </c>
      <c r="H48" s="7" t="s">
        <v>374</v>
      </c>
      <c r="I48" s="6" t="s">
        <v>375</v>
      </c>
      <c r="J48" s="7" t="s">
        <v>376</v>
      </c>
      <c r="K48" s="6" t="s">
        <v>377</v>
      </c>
    </row>
    <row r="49" spans="1:11" ht="30">
      <c r="A49" s="1" t="s">
        <v>378</v>
      </c>
      <c r="B49" s="5" t="s">
        <v>379</v>
      </c>
      <c r="C49" s="6" t="s">
        <v>380</v>
      </c>
      <c r="D49" s="7" t="s">
        <v>381</v>
      </c>
      <c r="E49" s="6" t="s">
        <v>382</v>
      </c>
      <c r="F49" s="7" t="s">
        <v>89</v>
      </c>
      <c r="G49" s="6" t="s">
        <v>383</v>
      </c>
      <c r="H49" s="7" t="s">
        <v>133</v>
      </c>
      <c r="I49" s="6" t="s">
        <v>384</v>
      </c>
      <c r="J49" s="7" t="s">
        <v>385</v>
      </c>
      <c r="K49" s="6" t="s">
        <v>386</v>
      </c>
    </row>
    <row r="50" spans="1:11" ht="30">
      <c r="A50" s="8" t="s">
        <v>387</v>
      </c>
      <c r="B50" s="5" t="s">
        <v>56</v>
      </c>
      <c r="C50" s="6" t="s">
        <v>388</v>
      </c>
      <c r="D50" s="7" t="s">
        <v>389</v>
      </c>
      <c r="E50" s="6" t="s">
        <v>390</v>
      </c>
      <c r="F50" s="7" t="s">
        <v>17</v>
      </c>
      <c r="G50" s="6" t="s">
        <v>391</v>
      </c>
      <c r="H50" s="7" t="s">
        <v>392</v>
      </c>
      <c r="I50" s="6" t="s">
        <v>393</v>
      </c>
      <c r="J50" s="7" t="s">
        <v>394</v>
      </c>
      <c r="K50" s="6" t="s">
        <v>160</v>
      </c>
    </row>
    <row r="51" spans="1:11" ht="30">
      <c r="A51" s="8" t="s">
        <v>395</v>
      </c>
      <c r="B51" s="5" t="s">
        <v>367</v>
      </c>
      <c r="C51" s="6" t="s">
        <v>396</v>
      </c>
      <c r="D51" s="7" t="s">
        <v>397</v>
      </c>
      <c r="E51" s="6" t="s">
        <v>398</v>
      </c>
      <c r="F51" s="7" t="s">
        <v>399</v>
      </c>
      <c r="G51" s="6" t="s">
        <v>400</v>
      </c>
      <c r="H51" s="7" t="s">
        <v>401</v>
      </c>
      <c r="I51" s="6" t="s">
        <v>402</v>
      </c>
      <c r="J51" s="7" t="s">
        <v>403</v>
      </c>
      <c r="K51" s="6" t="s">
        <v>404</v>
      </c>
    </row>
    <row r="52" spans="1:11" ht="30">
      <c r="A52" s="8" t="s">
        <v>405</v>
      </c>
      <c r="B52" s="5" t="s">
        <v>406</v>
      </c>
      <c r="C52" s="6" t="s">
        <v>407</v>
      </c>
      <c r="D52" s="7" t="s">
        <v>208</v>
      </c>
      <c r="E52" s="6" t="s">
        <v>408</v>
      </c>
      <c r="F52" s="7" t="s">
        <v>197</v>
      </c>
      <c r="G52" s="6" t="s">
        <v>409</v>
      </c>
      <c r="H52" s="7" t="s">
        <v>410</v>
      </c>
      <c r="I52" s="6" t="s">
        <v>411</v>
      </c>
      <c r="J52" s="7" t="s">
        <v>412</v>
      </c>
      <c r="K52" s="6" t="s">
        <v>413</v>
      </c>
    </row>
    <row r="53" spans="1:11" ht="30">
      <c r="A53" s="8" t="s">
        <v>414</v>
      </c>
      <c r="B53" s="5" t="s">
        <v>415</v>
      </c>
      <c r="C53" s="6" t="s">
        <v>416</v>
      </c>
      <c r="D53" s="7" t="s">
        <v>417</v>
      </c>
      <c r="E53" s="6" t="s">
        <v>418</v>
      </c>
      <c r="F53" s="7" t="s">
        <v>419</v>
      </c>
      <c r="G53" s="6" t="s">
        <v>420</v>
      </c>
      <c r="H53" s="7" t="s">
        <v>421</v>
      </c>
      <c r="I53" s="6" t="s">
        <v>422</v>
      </c>
      <c r="J53" s="7" t="s">
        <v>423</v>
      </c>
      <c r="K53" s="6" t="s">
        <v>114</v>
      </c>
    </row>
    <row r="54" spans="1:11" ht="30">
      <c r="A54" s="8" t="s">
        <v>424</v>
      </c>
      <c r="B54" s="5" t="s">
        <v>218</v>
      </c>
      <c r="C54" s="6" t="s">
        <v>425</v>
      </c>
      <c r="D54" s="7" t="s">
        <v>218</v>
      </c>
      <c r="E54" s="6" t="s">
        <v>426</v>
      </c>
      <c r="F54" s="7" t="s">
        <v>427</v>
      </c>
      <c r="G54" s="6" t="s">
        <v>428</v>
      </c>
      <c r="H54" s="7" t="s">
        <v>429</v>
      </c>
      <c r="I54" s="6" t="s">
        <v>430</v>
      </c>
      <c r="J54" s="7" t="s">
        <v>431</v>
      </c>
      <c r="K54" s="6" t="s">
        <v>305</v>
      </c>
    </row>
    <row r="55" spans="1:11" ht="30">
      <c r="A55" s="8" t="s">
        <v>432</v>
      </c>
      <c r="B55" s="5" t="s">
        <v>379</v>
      </c>
      <c r="C55" s="6" t="s">
        <v>433</v>
      </c>
      <c r="D55" s="7" t="s">
        <v>434</v>
      </c>
      <c r="E55" s="6" t="s">
        <v>435</v>
      </c>
      <c r="F55" s="7" t="s">
        <v>436</v>
      </c>
      <c r="G55" s="6" t="s">
        <v>437</v>
      </c>
      <c r="H55" s="7" t="s">
        <v>438</v>
      </c>
      <c r="I55" s="6" t="s">
        <v>93</v>
      </c>
      <c r="J55" s="7" t="s">
        <v>439</v>
      </c>
      <c r="K55" s="6" t="s">
        <v>440</v>
      </c>
    </row>
    <row r="56" spans="1:11" ht="30">
      <c r="A56" s="8" t="s">
        <v>441</v>
      </c>
      <c r="B56" s="5" t="s">
        <v>233</v>
      </c>
      <c r="C56" s="6" t="s">
        <v>442</v>
      </c>
      <c r="D56" s="7" t="s">
        <v>443</v>
      </c>
      <c r="E56" s="6" t="s">
        <v>444</v>
      </c>
      <c r="F56" s="7" t="s">
        <v>46</v>
      </c>
      <c r="G56" s="6" t="s">
        <v>46</v>
      </c>
      <c r="H56" s="7" t="s">
        <v>445</v>
      </c>
      <c r="I56" s="6" t="s">
        <v>446</v>
      </c>
      <c r="J56" s="7" t="s">
        <v>447</v>
      </c>
      <c r="K56" s="6" t="s">
        <v>448</v>
      </c>
    </row>
    <row r="57" spans="1:11" ht="30">
      <c r="A57" s="8" t="s">
        <v>449</v>
      </c>
      <c r="B57" s="5" t="s">
        <v>450</v>
      </c>
      <c r="C57" s="6" t="s">
        <v>451</v>
      </c>
      <c r="D57" s="7" t="s">
        <v>452</v>
      </c>
      <c r="E57" s="6" t="s">
        <v>453</v>
      </c>
      <c r="F57" s="7" t="s">
        <v>454</v>
      </c>
      <c r="G57" s="6" t="s">
        <v>455</v>
      </c>
      <c r="H57" s="7" t="s">
        <v>456</v>
      </c>
      <c r="I57" s="6" t="s">
        <v>457</v>
      </c>
      <c r="J57" s="7" t="s">
        <v>458</v>
      </c>
      <c r="K57" s="6" t="s">
        <v>459</v>
      </c>
    </row>
    <row r="58" spans="1:11" ht="30">
      <c r="A58" s="8" t="s">
        <v>460</v>
      </c>
      <c r="B58" s="5" t="s">
        <v>173</v>
      </c>
      <c r="C58" s="6" t="s">
        <v>107</v>
      </c>
      <c r="D58" s="7" t="s">
        <v>461</v>
      </c>
      <c r="E58" s="6" t="s">
        <v>462</v>
      </c>
      <c r="F58" s="7" t="s">
        <v>463</v>
      </c>
      <c r="G58" s="6" t="s">
        <v>464</v>
      </c>
      <c r="H58" s="7" t="s">
        <v>330</v>
      </c>
      <c r="I58" s="6" t="s">
        <v>465</v>
      </c>
      <c r="J58" s="7" t="s">
        <v>466</v>
      </c>
      <c r="K58" s="6" t="s">
        <v>467</v>
      </c>
    </row>
    <row r="59" spans="1:11" ht="30">
      <c r="A59" s="8" t="s">
        <v>468</v>
      </c>
      <c r="B59" s="5" t="s">
        <v>237</v>
      </c>
      <c r="C59" s="6" t="s">
        <v>469</v>
      </c>
      <c r="D59" s="7" t="s">
        <v>450</v>
      </c>
      <c r="E59" s="6" t="s">
        <v>470</v>
      </c>
      <c r="F59" s="7" t="s">
        <v>471</v>
      </c>
      <c r="G59" s="6" t="s">
        <v>354</v>
      </c>
      <c r="H59" s="7" t="s">
        <v>472</v>
      </c>
      <c r="I59" s="6" t="s">
        <v>473</v>
      </c>
      <c r="J59" s="7" t="s">
        <v>474</v>
      </c>
      <c r="K59" s="6" t="s">
        <v>475</v>
      </c>
    </row>
    <row r="60" spans="1:11" ht="30">
      <c r="A60" s="8" t="s">
        <v>476</v>
      </c>
      <c r="B60" s="5" t="s">
        <v>269</v>
      </c>
      <c r="C60" s="6" t="s">
        <v>477</v>
      </c>
      <c r="D60" s="7" t="s">
        <v>73</v>
      </c>
      <c r="E60" s="6" t="s">
        <v>478</v>
      </c>
      <c r="F60" s="7" t="s">
        <v>479</v>
      </c>
      <c r="G60" s="6" t="s">
        <v>399</v>
      </c>
      <c r="H60" s="7" t="s">
        <v>480</v>
      </c>
      <c r="I60" s="6" t="s">
        <v>481</v>
      </c>
      <c r="J60" s="7" t="s">
        <v>482</v>
      </c>
      <c r="K60" s="6" t="s">
        <v>483</v>
      </c>
    </row>
    <row r="61" spans="1:11" ht="30">
      <c r="A61" s="8" t="s">
        <v>484</v>
      </c>
      <c r="B61" s="5" t="s">
        <v>485</v>
      </c>
      <c r="C61" s="6" t="s">
        <v>486</v>
      </c>
      <c r="D61" s="7" t="s">
        <v>308</v>
      </c>
      <c r="E61" s="6" t="s">
        <v>487</v>
      </c>
      <c r="F61" s="7" t="s">
        <v>488</v>
      </c>
      <c r="G61" s="6" t="s">
        <v>489</v>
      </c>
      <c r="H61" s="7" t="s">
        <v>225</v>
      </c>
      <c r="I61" s="6" t="s">
        <v>103</v>
      </c>
      <c r="J61" s="7" t="s">
        <v>392</v>
      </c>
      <c r="K61" s="6" t="s">
        <v>490</v>
      </c>
    </row>
    <row r="62" spans="1:11" ht="30">
      <c r="A62" s="8" t="s">
        <v>491</v>
      </c>
      <c r="B62" s="5" t="s">
        <v>492</v>
      </c>
      <c r="C62" s="6" t="s">
        <v>493</v>
      </c>
      <c r="D62" s="7" t="s">
        <v>494</v>
      </c>
      <c r="E62" s="6" t="s">
        <v>495</v>
      </c>
      <c r="F62" s="7" t="s">
        <v>496</v>
      </c>
      <c r="G62" s="6" t="s">
        <v>497</v>
      </c>
      <c r="H62" s="7" t="s">
        <v>498</v>
      </c>
      <c r="I62" s="6" t="s">
        <v>499</v>
      </c>
      <c r="J62" s="7" t="s">
        <v>500</v>
      </c>
      <c r="K62" s="6" t="s">
        <v>501</v>
      </c>
    </row>
    <row r="63" spans="1:11" ht="30">
      <c r="A63" s="8" t="s">
        <v>502</v>
      </c>
      <c r="B63" s="5" t="s">
        <v>233</v>
      </c>
      <c r="C63" s="6" t="s">
        <v>503</v>
      </c>
      <c r="D63" s="7" t="s">
        <v>220</v>
      </c>
      <c r="E63" s="6" t="s">
        <v>504</v>
      </c>
      <c r="F63" s="7" t="s">
        <v>46</v>
      </c>
      <c r="G63" s="6" t="s">
        <v>46</v>
      </c>
      <c r="H63" s="7" t="s">
        <v>505</v>
      </c>
      <c r="I63" s="6" t="s">
        <v>506</v>
      </c>
      <c r="J63" s="7" t="s">
        <v>507</v>
      </c>
      <c r="K63" s="6" t="s">
        <v>46</v>
      </c>
    </row>
    <row r="64" spans="1:11" ht="30">
      <c r="A64" s="1" t="s">
        <v>508</v>
      </c>
      <c r="B64" s="5" t="s">
        <v>220</v>
      </c>
      <c r="C64" s="6" t="s">
        <v>509</v>
      </c>
      <c r="D64" s="7" t="s">
        <v>126</v>
      </c>
      <c r="E64" s="6" t="s">
        <v>510</v>
      </c>
      <c r="F64" s="7" t="s">
        <v>511</v>
      </c>
      <c r="G64" s="6" t="s">
        <v>511</v>
      </c>
      <c r="H64" s="7" t="s">
        <v>512</v>
      </c>
      <c r="I64" s="6" t="s">
        <v>512</v>
      </c>
      <c r="J64" s="7" t="s">
        <v>273</v>
      </c>
      <c r="K64" s="6" t="s">
        <v>513</v>
      </c>
    </row>
    <row r="65" spans="1:11" ht="30">
      <c r="A65" s="8" t="s">
        <v>514</v>
      </c>
      <c r="B65" s="5" t="s">
        <v>102</v>
      </c>
      <c r="C65" s="6" t="s">
        <v>515</v>
      </c>
      <c r="D65" s="7" t="s">
        <v>516</v>
      </c>
      <c r="E65" s="6" t="s">
        <v>517</v>
      </c>
      <c r="F65" s="7" t="s">
        <v>518</v>
      </c>
      <c r="G65" s="6" t="s">
        <v>519</v>
      </c>
      <c r="H65" s="7" t="s">
        <v>118</v>
      </c>
      <c r="I65" s="6" t="s">
        <v>520</v>
      </c>
      <c r="J65" s="7" t="s">
        <v>521</v>
      </c>
      <c r="K65" s="6" t="s">
        <v>522</v>
      </c>
    </row>
    <row r="66" spans="1:11" ht="30">
      <c r="A66" s="8" t="s">
        <v>523</v>
      </c>
      <c r="B66" s="5" t="s">
        <v>524</v>
      </c>
      <c r="C66" s="6" t="s">
        <v>525</v>
      </c>
      <c r="D66" s="7" t="s">
        <v>26</v>
      </c>
      <c r="E66" s="6" t="s">
        <v>27</v>
      </c>
      <c r="F66" s="7" t="s">
        <v>526</v>
      </c>
      <c r="G66" s="6" t="s">
        <v>527</v>
      </c>
      <c r="H66" s="7" t="s">
        <v>528</v>
      </c>
      <c r="I66" s="6" t="s">
        <v>529</v>
      </c>
      <c r="J66" s="7" t="s">
        <v>26</v>
      </c>
      <c r="K66" s="6" t="s">
        <v>530</v>
      </c>
    </row>
    <row r="67" spans="1:11" ht="30">
      <c r="A67" s="8" t="s">
        <v>531</v>
      </c>
      <c r="B67" s="5" t="s">
        <v>185</v>
      </c>
      <c r="C67" s="6" t="s">
        <v>532</v>
      </c>
      <c r="D67" s="7" t="s">
        <v>365</v>
      </c>
      <c r="E67" s="6" t="s">
        <v>533</v>
      </c>
      <c r="F67" s="7" t="s">
        <v>46</v>
      </c>
      <c r="G67" s="6" t="s">
        <v>46</v>
      </c>
      <c r="H67" s="7" t="s">
        <v>534</v>
      </c>
      <c r="I67" s="6" t="s">
        <v>535</v>
      </c>
      <c r="J67" s="7" t="s">
        <v>536</v>
      </c>
      <c r="K67" s="6" t="s">
        <v>537</v>
      </c>
    </row>
    <row r="68" spans="1:11" ht="30">
      <c r="A68" s="8" t="s">
        <v>538</v>
      </c>
      <c r="B68" s="5" t="s">
        <v>285</v>
      </c>
      <c r="C68" s="6" t="s">
        <v>539</v>
      </c>
      <c r="D68" s="7" t="s">
        <v>156</v>
      </c>
      <c r="E68" s="6" t="s">
        <v>540</v>
      </c>
      <c r="F68" s="7" t="s">
        <v>46</v>
      </c>
      <c r="G68" s="6" t="s">
        <v>46</v>
      </c>
      <c r="H68" s="7" t="s">
        <v>26</v>
      </c>
      <c r="I68" s="6" t="s">
        <v>26</v>
      </c>
      <c r="J68" s="7" t="s">
        <v>26</v>
      </c>
      <c r="K68" s="6" t="s">
        <v>46</v>
      </c>
    </row>
    <row r="69" spans="1:11" ht="30">
      <c r="A69" s="8" t="s">
        <v>541</v>
      </c>
      <c r="B69" s="5" t="s">
        <v>431</v>
      </c>
      <c r="C69" s="6" t="s">
        <v>542</v>
      </c>
      <c r="D69" s="7" t="s">
        <v>543</v>
      </c>
      <c r="E69" s="6" t="s">
        <v>544</v>
      </c>
      <c r="F69" s="7" t="s">
        <v>46</v>
      </c>
      <c r="G69" s="6" t="s">
        <v>46</v>
      </c>
      <c r="H69" s="7" t="s">
        <v>285</v>
      </c>
      <c r="I69" s="6" t="s">
        <v>545</v>
      </c>
      <c r="J69" s="7" t="s">
        <v>26</v>
      </c>
      <c r="K69" s="6" t="s">
        <v>46</v>
      </c>
    </row>
    <row r="70" spans="1:11" ht="30">
      <c r="A70" s="8" t="s">
        <v>546</v>
      </c>
      <c r="B70" s="5" t="s">
        <v>145</v>
      </c>
      <c r="C70" s="6" t="s">
        <v>547</v>
      </c>
      <c r="D70" s="7" t="s">
        <v>548</v>
      </c>
      <c r="E70" s="6" t="s">
        <v>549</v>
      </c>
      <c r="F70" s="7" t="s">
        <v>464</v>
      </c>
      <c r="G70" s="6" t="s">
        <v>464</v>
      </c>
      <c r="H70" s="7" t="s">
        <v>550</v>
      </c>
      <c r="I70" s="6" t="s">
        <v>551</v>
      </c>
      <c r="J70" s="7" t="s">
        <v>26</v>
      </c>
      <c r="K70" s="6" t="s">
        <v>46</v>
      </c>
    </row>
    <row r="71" spans="1:11" ht="30">
      <c r="A71" s="8" t="s">
        <v>552</v>
      </c>
      <c r="B71" s="5" t="s">
        <v>553</v>
      </c>
      <c r="C71" s="6" t="s">
        <v>554</v>
      </c>
      <c r="D71" s="7" t="s">
        <v>555</v>
      </c>
      <c r="E71" s="6" t="s">
        <v>556</v>
      </c>
      <c r="F71" s="7" t="s">
        <v>46</v>
      </c>
      <c r="G71" s="6" t="s">
        <v>46</v>
      </c>
      <c r="H71" s="7" t="s">
        <v>26</v>
      </c>
      <c r="I71" s="6" t="s">
        <v>26</v>
      </c>
      <c r="J71" s="7" t="s">
        <v>26</v>
      </c>
      <c r="K71" s="6" t="s">
        <v>46</v>
      </c>
    </row>
    <row r="72" spans="1:11" ht="30">
      <c r="A72" s="8" t="s">
        <v>557</v>
      </c>
      <c r="B72" s="5" t="s">
        <v>558</v>
      </c>
      <c r="C72" s="6" t="s">
        <v>559</v>
      </c>
      <c r="D72" s="7" t="s">
        <v>122</v>
      </c>
      <c r="E72" s="6" t="s">
        <v>390</v>
      </c>
      <c r="F72" s="7" t="s">
        <v>46</v>
      </c>
      <c r="G72" s="6" t="s">
        <v>46</v>
      </c>
      <c r="H72" s="7" t="s">
        <v>26</v>
      </c>
      <c r="I72" s="6" t="s">
        <v>26</v>
      </c>
      <c r="J72" s="7" t="s">
        <v>26</v>
      </c>
      <c r="K72" s="6" t="s">
        <v>46</v>
      </c>
    </row>
    <row r="73" spans="1:11" ht="30">
      <c r="A73" s="8" t="s">
        <v>560</v>
      </c>
      <c r="B73" s="5" t="s">
        <v>183</v>
      </c>
      <c r="C73" s="6" t="s">
        <v>561</v>
      </c>
      <c r="D73" s="7" t="s">
        <v>24</v>
      </c>
      <c r="E73" s="6" t="s">
        <v>462</v>
      </c>
      <c r="F73" s="7" t="s">
        <v>46</v>
      </c>
      <c r="G73" s="6" t="s">
        <v>46</v>
      </c>
      <c r="H73" s="7" t="s">
        <v>26</v>
      </c>
      <c r="I73" s="6" t="s">
        <v>26</v>
      </c>
      <c r="J73" s="7" t="s">
        <v>26</v>
      </c>
      <c r="K73" s="6" t="s">
        <v>46</v>
      </c>
    </row>
    <row r="74" spans="1:11" ht="30">
      <c r="A74" s="8" t="s">
        <v>562</v>
      </c>
      <c r="B74" s="5" t="s">
        <v>285</v>
      </c>
      <c r="C74" s="6" t="s">
        <v>563</v>
      </c>
      <c r="D74" s="7" t="s">
        <v>543</v>
      </c>
      <c r="E74" s="6" t="s">
        <v>564</v>
      </c>
      <c r="F74" s="7" t="s">
        <v>46</v>
      </c>
      <c r="G74" s="6" t="s">
        <v>46</v>
      </c>
      <c r="H74" s="7" t="s">
        <v>565</v>
      </c>
      <c r="I74" s="6" t="s">
        <v>566</v>
      </c>
      <c r="J74" s="7" t="s">
        <v>26</v>
      </c>
      <c r="K74" s="6" t="s">
        <v>46</v>
      </c>
    </row>
    <row r="75" spans="1:11" ht="30">
      <c r="A75" s="8" t="s">
        <v>567</v>
      </c>
      <c r="B75" s="5" t="s">
        <v>193</v>
      </c>
      <c r="C75" s="6" t="s">
        <v>568</v>
      </c>
      <c r="D75" s="7" t="s">
        <v>569</v>
      </c>
      <c r="E75" s="6" t="s">
        <v>570</v>
      </c>
      <c r="F75" s="7" t="s">
        <v>46</v>
      </c>
      <c r="G75" s="6" t="s">
        <v>46</v>
      </c>
      <c r="H75" s="7" t="s">
        <v>571</v>
      </c>
      <c r="I75" s="6" t="s">
        <v>26</v>
      </c>
      <c r="J75" s="7" t="s">
        <v>572</v>
      </c>
      <c r="K75" s="6" t="s">
        <v>573</v>
      </c>
    </row>
    <row r="76" spans="1:11" ht="30">
      <c r="A76" s="8" t="s">
        <v>574</v>
      </c>
      <c r="B76" s="5" t="s">
        <v>575</v>
      </c>
      <c r="C76" s="6" t="s">
        <v>576</v>
      </c>
      <c r="D76" s="7" t="s">
        <v>577</v>
      </c>
      <c r="E76" s="6" t="s">
        <v>578</v>
      </c>
      <c r="F76" s="7" t="s">
        <v>46</v>
      </c>
      <c r="G76" s="6" t="s">
        <v>46</v>
      </c>
      <c r="H76" s="7" t="s">
        <v>579</v>
      </c>
      <c r="I76" s="6" t="s">
        <v>580</v>
      </c>
      <c r="J76" s="7" t="s">
        <v>26</v>
      </c>
      <c r="K76" s="6" t="s">
        <v>46</v>
      </c>
    </row>
    <row r="77" spans="1:11" ht="30">
      <c r="A77" s="8" t="s">
        <v>581</v>
      </c>
      <c r="B77" s="5" t="s">
        <v>164</v>
      </c>
      <c r="C77" s="6" t="s">
        <v>582</v>
      </c>
      <c r="D77" s="7" t="s">
        <v>417</v>
      </c>
      <c r="E77" s="6" t="s">
        <v>583</v>
      </c>
      <c r="F77" s="7" t="s">
        <v>46</v>
      </c>
      <c r="G77" s="6" t="s">
        <v>46</v>
      </c>
      <c r="H77" s="7" t="s">
        <v>24</v>
      </c>
      <c r="I77" s="6" t="s">
        <v>26</v>
      </c>
      <c r="J77" s="7" t="s">
        <v>584</v>
      </c>
      <c r="K77" s="6" t="s">
        <v>585</v>
      </c>
    </row>
    <row r="78" spans="1:11" ht="30">
      <c r="A78" s="8" t="s">
        <v>586</v>
      </c>
      <c r="B78" s="5" t="s">
        <v>587</v>
      </c>
      <c r="C78" s="6" t="s">
        <v>588</v>
      </c>
      <c r="D78" s="7" t="s">
        <v>474</v>
      </c>
      <c r="E78" s="6" t="s">
        <v>589</v>
      </c>
      <c r="F78" s="7" t="s">
        <v>590</v>
      </c>
      <c r="G78" s="6" t="s">
        <v>591</v>
      </c>
      <c r="H78" s="7" t="s">
        <v>592</v>
      </c>
      <c r="I78" s="6" t="s">
        <v>593</v>
      </c>
      <c r="J78" s="7" t="s">
        <v>594</v>
      </c>
      <c r="K78" s="6" t="s">
        <v>595</v>
      </c>
    </row>
    <row r="79" spans="1:11" ht="30">
      <c r="A79" s="8" t="s">
        <v>596</v>
      </c>
      <c r="B79" s="5" t="s">
        <v>597</v>
      </c>
      <c r="C79" s="6" t="s">
        <v>598</v>
      </c>
      <c r="D79" s="7" t="s">
        <v>599</v>
      </c>
      <c r="E79" s="6" t="s">
        <v>243</v>
      </c>
      <c r="F79" s="7" t="s">
        <v>600</v>
      </c>
      <c r="G79" s="6" t="s">
        <v>601</v>
      </c>
      <c r="H79" s="7" t="s">
        <v>602</v>
      </c>
      <c r="I79" s="6" t="s">
        <v>603</v>
      </c>
      <c r="J79" s="7" t="s">
        <v>604</v>
      </c>
      <c r="K79" s="6" t="s">
        <v>605</v>
      </c>
    </row>
    <row r="80" spans="1:11" ht="30">
      <c r="A80" s="8" t="s">
        <v>606</v>
      </c>
      <c r="B80" s="5" t="s">
        <v>225</v>
      </c>
      <c r="C80" s="6" t="s">
        <v>607</v>
      </c>
      <c r="D80" s="7" t="s">
        <v>608</v>
      </c>
      <c r="E80" s="6" t="s">
        <v>609</v>
      </c>
      <c r="F80" s="7" t="s">
        <v>610</v>
      </c>
      <c r="G80" s="6" t="s">
        <v>436</v>
      </c>
      <c r="H80" s="7" t="s">
        <v>611</v>
      </c>
      <c r="I80" s="6" t="s">
        <v>612</v>
      </c>
      <c r="J80" s="7" t="s">
        <v>446</v>
      </c>
      <c r="K80" s="6" t="s">
        <v>305</v>
      </c>
    </row>
    <row r="81" spans="1:11" ht="30">
      <c r="A81" s="8" t="s">
        <v>613</v>
      </c>
      <c r="B81" s="5" t="s">
        <v>614</v>
      </c>
      <c r="C81" s="6" t="s">
        <v>615</v>
      </c>
      <c r="D81" s="7" t="s">
        <v>536</v>
      </c>
      <c r="E81" s="6" t="s">
        <v>616</v>
      </c>
      <c r="F81" s="7" t="s">
        <v>617</v>
      </c>
      <c r="G81" s="6" t="s">
        <v>617</v>
      </c>
      <c r="H81" s="7" t="s">
        <v>618</v>
      </c>
      <c r="I81" s="6" t="s">
        <v>619</v>
      </c>
      <c r="J81" s="7" t="s">
        <v>620</v>
      </c>
      <c r="K81" s="6" t="s">
        <v>621</v>
      </c>
    </row>
    <row r="82" spans="1:11" ht="30">
      <c r="A82" s="8" t="s">
        <v>622</v>
      </c>
      <c r="B82" s="5" t="s">
        <v>269</v>
      </c>
      <c r="C82" s="6" t="s">
        <v>71</v>
      </c>
      <c r="D82" s="7" t="s">
        <v>200</v>
      </c>
      <c r="E82" s="6" t="s">
        <v>623</v>
      </c>
      <c r="F82" s="7" t="s">
        <v>196</v>
      </c>
      <c r="G82" s="6" t="s">
        <v>337</v>
      </c>
      <c r="H82" s="7" t="s">
        <v>624</v>
      </c>
      <c r="I82" s="6" t="s">
        <v>624</v>
      </c>
      <c r="J82" s="7" t="s">
        <v>625</v>
      </c>
      <c r="K82" s="6" t="s">
        <v>626</v>
      </c>
    </row>
    <row r="83" spans="1:11" ht="30">
      <c r="A83" s="8" t="s">
        <v>627</v>
      </c>
      <c r="B83" s="5" t="s">
        <v>30</v>
      </c>
      <c r="C83" s="6" t="s">
        <v>628</v>
      </c>
      <c r="D83" s="7" t="s">
        <v>26</v>
      </c>
      <c r="E83" s="6" t="s">
        <v>27</v>
      </c>
      <c r="F83" s="7" t="s">
        <v>629</v>
      </c>
      <c r="G83" s="6" t="s">
        <v>630</v>
      </c>
      <c r="H83" s="7" t="s">
        <v>631</v>
      </c>
      <c r="I83" s="6" t="s">
        <v>632</v>
      </c>
      <c r="J83" s="7" t="s">
        <v>633</v>
      </c>
      <c r="K83" s="6" t="s">
        <v>634</v>
      </c>
    </row>
    <row r="84" spans="1:11" ht="30">
      <c r="A84" s="8" t="s">
        <v>502</v>
      </c>
      <c r="B84" s="5" t="s">
        <v>102</v>
      </c>
      <c r="C84" s="6" t="s">
        <v>515</v>
      </c>
      <c r="D84" s="7" t="s">
        <v>516</v>
      </c>
      <c r="E84" s="6" t="s">
        <v>517</v>
      </c>
      <c r="F84" s="7" t="s">
        <v>518</v>
      </c>
      <c r="G84" s="6" t="s">
        <v>519</v>
      </c>
      <c r="H84" s="7" t="s">
        <v>118</v>
      </c>
      <c r="I84" s="6" t="s">
        <v>520</v>
      </c>
      <c r="J84" s="7" t="s">
        <v>521</v>
      </c>
      <c r="K84" s="6" t="s">
        <v>522</v>
      </c>
    </row>
    <row r="85" spans="1:11" ht="30">
      <c r="A85" s="8" t="s">
        <v>635</v>
      </c>
      <c r="B85" s="5" t="s">
        <v>145</v>
      </c>
      <c r="C85" s="6" t="s">
        <v>636</v>
      </c>
      <c r="D85" s="7" t="s">
        <v>147</v>
      </c>
      <c r="E85" s="6" t="s">
        <v>637</v>
      </c>
      <c r="F85" s="7" t="s">
        <v>638</v>
      </c>
      <c r="G85" s="6" t="s">
        <v>639</v>
      </c>
      <c r="H85" s="7" t="s">
        <v>640</v>
      </c>
      <c r="I85" s="6" t="s">
        <v>641</v>
      </c>
      <c r="J85" s="7" t="s">
        <v>642</v>
      </c>
      <c r="K85" s="6" t="s">
        <v>377</v>
      </c>
    </row>
    <row r="86" spans="1:11" ht="30">
      <c r="A86" s="8" t="s">
        <v>643</v>
      </c>
      <c r="B86" s="5" t="s">
        <v>644</v>
      </c>
      <c r="C86" s="6" t="s">
        <v>645</v>
      </c>
      <c r="D86" s="7" t="s">
        <v>512</v>
      </c>
      <c r="E86" s="6" t="s">
        <v>646</v>
      </c>
      <c r="F86" s="7" t="s">
        <v>647</v>
      </c>
      <c r="G86" s="6" t="s">
        <v>17</v>
      </c>
      <c r="H86" s="7" t="s">
        <v>648</v>
      </c>
      <c r="I86" s="6" t="s">
        <v>649</v>
      </c>
      <c r="J86" s="7" t="s">
        <v>402</v>
      </c>
      <c r="K86" s="6" t="s">
        <v>650</v>
      </c>
    </row>
    <row r="87" spans="1:11" ht="30">
      <c r="A87" s="8" t="s">
        <v>651</v>
      </c>
      <c r="B87" s="5" t="s">
        <v>30</v>
      </c>
      <c r="C87" s="6" t="s">
        <v>652</v>
      </c>
      <c r="D87" s="7" t="s">
        <v>653</v>
      </c>
      <c r="E87" s="6" t="s">
        <v>654</v>
      </c>
      <c r="F87" s="7" t="s">
        <v>46</v>
      </c>
      <c r="G87" s="6" t="s">
        <v>46</v>
      </c>
      <c r="H87" s="7" t="s">
        <v>26</v>
      </c>
      <c r="I87" s="6" t="s">
        <v>26</v>
      </c>
      <c r="J87" s="7" t="s">
        <v>26</v>
      </c>
      <c r="K87" s="6" t="s">
        <v>46</v>
      </c>
    </row>
    <row r="88" spans="1:11" ht="30">
      <c r="A88" s="1" t="s">
        <v>655</v>
      </c>
      <c r="B88" s="5" t="s">
        <v>656</v>
      </c>
      <c r="C88" s="6" t="s">
        <v>657</v>
      </c>
      <c r="D88" s="7" t="s">
        <v>658</v>
      </c>
      <c r="E88" s="6" t="s">
        <v>590</v>
      </c>
      <c r="F88" s="7" t="s">
        <v>364</v>
      </c>
      <c r="G88" s="6" t="s">
        <v>364</v>
      </c>
      <c r="H88" s="7" t="s">
        <v>173</v>
      </c>
      <c r="I88" s="6" t="s">
        <v>659</v>
      </c>
      <c r="J88" s="7" t="s">
        <v>147</v>
      </c>
      <c r="K88" s="6" t="s">
        <v>660</v>
      </c>
    </row>
  </sheetData>
  <mergeCells count="1">
    <mergeCell ref="A1:K3"/>
  </mergeCells>
  <pageMargins left="0" right="0" top="0" bottom="0" header="0" footer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X1002"/>
  <sheetViews>
    <sheetView workbookViewId="0">
      <selection activeCell="P9" sqref="P9"/>
    </sheetView>
  </sheetViews>
  <sheetFormatPr defaultColWidth="12.5703125" defaultRowHeight="12.75"/>
  <cols>
    <col min="2" max="2" width="5.140625" customWidth="1"/>
    <col min="3" max="4" width="10.140625" customWidth="1"/>
    <col min="5" max="5" width="6.42578125" customWidth="1"/>
    <col min="6" max="6" width="5.140625" customWidth="1"/>
    <col min="7" max="8" width="10.140625" customWidth="1"/>
    <col min="9" max="9" width="5.140625" customWidth="1"/>
    <col min="10" max="11" width="10.140625" hidden="1" customWidth="1"/>
    <col min="12" max="12" width="5.140625" hidden="1" customWidth="1"/>
    <col min="13" max="14" width="10.140625" hidden="1" customWidth="1"/>
    <col min="15" max="15" width="5.140625" hidden="1" customWidth="1"/>
    <col min="16" max="17" width="10.140625" customWidth="1"/>
    <col min="18" max="18" width="5.140625" customWidth="1"/>
    <col min="19" max="20" width="10.140625" customWidth="1"/>
    <col min="21" max="21" width="5.140625" customWidth="1"/>
    <col min="22" max="22" width="2" customWidth="1"/>
    <col min="23" max="24" width="10.7109375" customWidth="1"/>
  </cols>
  <sheetData>
    <row r="1" spans="1:24">
      <c r="A1" s="25" t="s">
        <v>661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1"/>
      <c r="W1" s="21"/>
      <c r="X1" s="21"/>
    </row>
    <row r="2" spans="1:24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0"/>
      <c r="W2" s="23" t="s">
        <v>662</v>
      </c>
      <c r="X2" s="23"/>
    </row>
    <row r="3" spans="1:24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0"/>
      <c r="W3" s="23"/>
      <c r="X3" s="23"/>
    </row>
    <row r="4" spans="1:24" ht="12.75" customHeight="1">
      <c r="A4" s="11"/>
      <c r="B4" s="11"/>
      <c r="C4" s="25" t="s">
        <v>663</v>
      </c>
      <c r="D4" s="25"/>
      <c r="E4" s="25"/>
      <c r="F4" s="25"/>
      <c r="G4" s="25" t="s">
        <v>664</v>
      </c>
      <c r="H4" s="25"/>
      <c r="I4" s="25"/>
      <c r="J4" s="25" t="s">
        <v>665</v>
      </c>
      <c r="K4" s="25"/>
      <c r="L4" s="25"/>
      <c r="M4" s="25" t="s">
        <v>666</v>
      </c>
      <c r="N4" s="25"/>
      <c r="O4" s="25"/>
      <c r="P4" s="25" t="s">
        <v>667</v>
      </c>
      <c r="Q4" s="25"/>
      <c r="R4" s="25"/>
      <c r="S4" s="25" t="s">
        <v>668</v>
      </c>
      <c r="T4" s="25"/>
      <c r="U4" s="25"/>
      <c r="V4" s="20"/>
      <c r="W4" s="24"/>
      <c r="X4" s="30"/>
    </row>
    <row r="5" spans="1:24" ht="30">
      <c r="A5" s="11" t="s">
        <v>1</v>
      </c>
      <c r="B5" s="11" t="s">
        <v>669</v>
      </c>
      <c r="C5" s="9" t="s">
        <v>670</v>
      </c>
      <c r="D5" s="9" t="s">
        <v>671</v>
      </c>
      <c r="E5" s="9" t="s">
        <v>672</v>
      </c>
      <c r="F5" s="9" t="s">
        <v>673</v>
      </c>
      <c r="G5" s="9" t="s">
        <v>670</v>
      </c>
      <c r="H5" s="9" t="s">
        <v>671</v>
      </c>
      <c r="I5" s="9" t="s">
        <v>673</v>
      </c>
      <c r="J5" s="9" t="s">
        <v>670</v>
      </c>
      <c r="K5" s="9" t="s">
        <v>671</v>
      </c>
      <c r="L5" s="9" t="s">
        <v>673</v>
      </c>
      <c r="M5" s="9" t="s">
        <v>670</v>
      </c>
      <c r="N5" s="9" t="s">
        <v>671</v>
      </c>
      <c r="O5" s="9" t="s">
        <v>673</v>
      </c>
      <c r="P5" s="9" t="s">
        <v>670</v>
      </c>
      <c r="Q5" s="9" t="s">
        <v>671</v>
      </c>
      <c r="R5" s="9" t="s">
        <v>673</v>
      </c>
      <c r="S5" s="9" t="s">
        <v>670</v>
      </c>
      <c r="T5" s="9" t="s">
        <v>671</v>
      </c>
      <c r="U5" s="9" t="s">
        <v>673</v>
      </c>
      <c r="V5" s="9"/>
      <c r="W5" s="9" t="s">
        <v>670</v>
      </c>
      <c r="X5" s="9" t="s">
        <v>671</v>
      </c>
    </row>
    <row r="6" spans="1:24" ht="20.25">
      <c r="A6" s="9" t="s">
        <v>12</v>
      </c>
      <c r="B6" s="12">
        <v>282073</v>
      </c>
      <c r="C6" s="13" t="s">
        <v>674</v>
      </c>
      <c r="D6" s="13" t="s">
        <v>674</v>
      </c>
      <c r="E6" s="13">
        <v>8.8999999999999996E-2</v>
      </c>
      <c r="F6" s="14"/>
      <c r="G6" s="13" t="s">
        <v>675</v>
      </c>
      <c r="H6" s="13" t="s">
        <v>675</v>
      </c>
      <c r="I6" s="14"/>
      <c r="J6" s="13" t="s">
        <v>676</v>
      </c>
      <c r="K6" s="13" t="s">
        <v>677</v>
      </c>
      <c r="L6" s="14"/>
      <c r="M6" s="13" t="s">
        <v>678</v>
      </c>
      <c r="N6" s="13" t="s">
        <v>679</v>
      </c>
      <c r="O6" s="14"/>
      <c r="P6" s="15" t="s">
        <v>680</v>
      </c>
      <c r="Q6" s="13" t="s">
        <v>681</v>
      </c>
      <c r="R6" s="13">
        <v>-1E-3</v>
      </c>
      <c r="S6" s="13" t="s">
        <v>682</v>
      </c>
      <c r="T6" s="15" t="s">
        <v>683</v>
      </c>
      <c r="U6" s="13">
        <f>0.001</f>
        <v>1E-3</v>
      </c>
      <c r="V6" s="22"/>
      <c r="W6" s="21">
        <v>0.126</v>
      </c>
      <c r="X6" s="21">
        <v>0.125</v>
      </c>
    </row>
    <row r="7" spans="1:24" ht="23.25">
      <c r="A7" s="16" t="s">
        <v>23</v>
      </c>
      <c r="B7" s="16">
        <v>263</v>
      </c>
      <c r="C7" s="13" t="s">
        <v>684</v>
      </c>
      <c r="D7" s="13" t="s">
        <v>685</v>
      </c>
      <c r="E7" s="13">
        <v>7.0000000000000007E-2</v>
      </c>
      <c r="F7" s="14"/>
      <c r="G7" s="13" t="s">
        <v>686</v>
      </c>
      <c r="H7" s="13" t="s">
        <v>687</v>
      </c>
      <c r="I7" s="14"/>
      <c r="J7" s="13" t="s">
        <v>688</v>
      </c>
      <c r="K7" s="13" t="s">
        <v>689</v>
      </c>
      <c r="L7" s="14"/>
      <c r="M7" s="13" t="s">
        <v>690</v>
      </c>
      <c r="N7" s="13" t="s">
        <v>690</v>
      </c>
      <c r="O7" s="14"/>
      <c r="P7" s="13" t="s">
        <v>691</v>
      </c>
      <c r="Q7" s="13" t="s">
        <v>692</v>
      </c>
      <c r="R7" s="14"/>
      <c r="S7" s="13" t="s">
        <v>693</v>
      </c>
      <c r="T7" s="13" t="s">
        <v>694</v>
      </c>
      <c r="U7" s="14"/>
      <c r="V7" s="22"/>
      <c r="W7" s="21">
        <v>2E-3</v>
      </c>
      <c r="X7" s="21">
        <v>2E-3</v>
      </c>
    </row>
    <row r="8" spans="1:24" ht="20.25">
      <c r="A8" s="16" t="s">
        <v>33</v>
      </c>
      <c r="B8" s="16">
        <v>58524</v>
      </c>
      <c r="C8" s="15" t="s">
        <v>695</v>
      </c>
      <c r="D8" s="13" t="s">
        <v>696</v>
      </c>
      <c r="E8" s="13" t="s">
        <v>697</v>
      </c>
      <c r="F8" s="13">
        <v>-1E-3</v>
      </c>
      <c r="G8" s="15" t="s">
        <v>698</v>
      </c>
      <c r="H8" s="13" t="s">
        <v>699</v>
      </c>
      <c r="I8" s="13">
        <v>-2E-3</v>
      </c>
      <c r="J8" s="13" t="s">
        <v>700</v>
      </c>
      <c r="K8" s="15" t="s">
        <v>701</v>
      </c>
      <c r="L8" s="13">
        <f>0.003</f>
        <v>3.0000000000000001E-3</v>
      </c>
      <c r="M8" s="15" t="s">
        <v>678</v>
      </c>
      <c r="N8" s="13" t="s">
        <v>702</v>
      </c>
      <c r="O8" s="13">
        <v>-5.0000000000000001E-3</v>
      </c>
      <c r="P8" s="13" t="s">
        <v>703</v>
      </c>
      <c r="Q8" s="13" t="s">
        <v>704</v>
      </c>
      <c r="R8" s="14"/>
      <c r="S8" s="15" t="s">
        <v>705</v>
      </c>
      <c r="T8" s="13" t="s">
        <v>706</v>
      </c>
      <c r="U8" s="13">
        <v>-4.0000000000000001E-3</v>
      </c>
      <c r="V8" s="22"/>
      <c r="W8" s="21">
        <v>0.316</v>
      </c>
      <c r="X8" s="21">
        <v>0.20899999999999999</v>
      </c>
    </row>
    <row r="9" spans="1:24" ht="20.25">
      <c r="A9" s="16" t="s">
        <v>43</v>
      </c>
      <c r="B9" s="16">
        <v>19</v>
      </c>
      <c r="C9" s="13" t="s">
        <v>707</v>
      </c>
      <c r="D9" s="13" t="s">
        <v>708</v>
      </c>
      <c r="E9" s="13">
        <v>0.122</v>
      </c>
      <c r="F9" s="14"/>
      <c r="G9" s="13" t="s">
        <v>709</v>
      </c>
      <c r="H9" s="13" t="s">
        <v>710</v>
      </c>
      <c r="I9" s="14"/>
      <c r="J9" s="15" t="s">
        <v>688</v>
      </c>
      <c r="K9" s="13" t="s">
        <v>711</v>
      </c>
      <c r="L9" s="13">
        <v>-0.92900000000000005</v>
      </c>
      <c r="M9" s="13" t="s">
        <v>688</v>
      </c>
      <c r="N9" s="13" t="s">
        <v>688</v>
      </c>
      <c r="O9" s="14"/>
      <c r="P9" s="13" t="s">
        <v>712</v>
      </c>
      <c r="Q9" s="13" t="s">
        <v>713</v>
      </c>
      <c r="R9" s="14"/>
      <c r="S9" s="13" t="s">
        <v>714</v>
      </c>
      <c r="T9" s="15" t="s">
        <v>715</v>
      </c>
      <c r="U9" s="13">
        <f>0.003</f>
        <v>3.0000000000000001E-3</v>
      </c>
      <c r="V9" s="22"/>
      <c r="W9" s="21">
        <v>3.0000000000000001E-3</v>
      </c>
      <c r="X9" s="21">
        <v>5.0000000000000001E-3</v>
      </c>
    </row>
    <row r="10" spans="1:24" ht="47.25">
      <c r="A10" s="16" t="s">
        <v>47</v>
      </c>
      <c r="B10" s="16">
        <v>438</v>
      </c>
      <c r="C10" s="13" t="s">
        <v>716</v>
      </c>
      <c r="D10" s="13" t="s">
        <v>717</v>
      </c>
      <c r="E10" s="13">
        <v>2.9000000000000001E-2</v>
      </c>
      <c r="F10" s="14"/>
      <c r="G10" s="13" t="s">
        <v>718</v>
      </c>
      <c r="H10" s="13" t="s">
        <v>719</v>
      </c>
      <c r="I10" s="14"/>
      <c r="J10" s="13" t="s">
        <v>720</v>
      </c>
      <c r="K10" s="13" t="s">
        <v>721</v>
      </c>
      <c r="L10" s="14"/>
      <c r="M10" s="13" t="s">
        <v>690</v>
      </c>
      <c r="N10" s="13" t="s">
        <v>690</v>
      </c>
      <c r="O10" s="14"/>
      <c r="P10" s="13" t="s">
        <v>722</v>
      </c>
      <c r="Q10" s="13" t="s">
        <v>723</v>
      </c>
      <c r="R10" s="14"/>
      <c r="S10" s="15" t="s">
        <v>724</v>
      </c>
      <c r="T10" s="13" t="s">
        <v>725</v>
      </c>
      <c r="U10" s="13">
        <v>-4.0000000000000001E-3</v>
      </c>
      <c r="V10" s="22"/>
      <c r="W10" s="21">
        <v>1E-3</v>
      </c>
      <c r="X10" s="21">
        <v>1E-3</v>
      </c>
    </row>
    <row r="11" spans="1:24" ht="20.25">
      <c r="A11" s="16" t="s">
        <v>55</v>
      </c>
      <c r="B11" s="16">
        <v>4481</v>
      </c>
      <c r="C11" s="13" t="s">
        <v>726</v>
      </c>
      <c r="D11" s="13" t="s">
        <v>727</v>
      </c>
      <c r="E11" s="13" t="s">
        <v>697</v>
      </c>
      <c r="F11" s="14"/>
      <c r="G11" s="13" t="s">
        <v>728</v>
      </c>
      <c r="H11" s="13" t="s">
        <v>729</v>
      </c>
      <c r="I11" s="14"/>
      <c r="J11" s="13" t="s">
        <v>730</v>
      </c>
      <c r="K11" s="13" t="s">
        <v>731</v>
      </c>
      <c r="L11" s="14"/>
      <c r="M11" s="13" t="s">
        <v>732</v>
      </c>
      <c r="N11" s="13" t="s">
        <v>676</v>
      </c>
      <c r="O11" s="14"/>
      <c r="P11" s="13" t="s">
        <v>733</v>
      </c>
      <c r="Q11" s="13" t="s">
        <v>734</v>
      </c>
      <c r="R11" s="14"/>
      <c r="S11" s="13" t="s">
        <v>735</v>
      </c>
      <c r="T11" s="13" t="s">
        <v>735</v>
      </c>
      <c r="U11" s="14"/>
      <c r="V11" s="22"/>
      <c r="W11" s="21">
        <v>8.9999999999999993E-3</v>
      </c>
      <c r="X11" s="21">
        <v>1.2E-2</v>
      </c>
    </row>
    <row r="12" spans="1:24" ht="35.25">
      <c r="A12" s="16" t="s">
        <v>66</v>
      </c>
      <c r="B12" s="16">
        <v>2212</v>
      </c>
      <c r="C12" s="13" t="s">
        <v>736</v>
      </c>
      <c r="D12" s="13" t="s">
        <v>737</v>
      </c>
      <c r="E12" s="13">
        <v>0.745</v>
      </c>
      <c r="F12" s="14"/>
      <c r="G12" s="13" t="s">
        <v>738</v>
      </c>
      <c r="H12" s="13" t="s">
        <v>739</v>
      </c>
      <c r="I12" s="14"/>
      <c r="J12" s="13" t="s">
        <v>688</v>
      </c>
      <c r="K12" s="13" t="s">
        <v>740</v>
      </c>
      <c r="L12" s="14"/>
      <c r="M12" s="13" t="s">
        <v>741</v>
      </c>
      <c r="N12" s="13" t="s">
        <v>741</v>
      </c>
      <c r="O12" s="14"/>
      <c r="P12" s="13" t="s">
        <v>742</v>
      </c>
      <c r="Q12" s="13" t="s">
        <v>743</v>
      </c>
      <c r="R12" s="14"/>
      <c r="S12" s="15" t="s">
        <v>744</v>
      </c>
      <c r="T12" s="13" t="s">
        <v>745</v>
      </c>
      <c r="U12" s="13">
        <v>-2.8000000000000001E-2</v>
      </c>
      <c r="V12" s="22"/>
      <c r="W12" s="21">
        <v>7.0000000000000001E-3</v>
      </c>
      <c r="X12" s="21">
        <v>4.0000000000000001E-3</v>
      </c>
    </row>
    <row r="13" spans="1:24" ht="35.25">
      <c r="A13" s="16" t="s">
        <v>77</v>
      </c>
      <c r="B13" s="16">
        <v>16094</v>
      </c>
      <c r="C13" s="15" t="s">
        <v>746</v>
      </c>
      <c r="D13" s="13" t="s">
        <v>747</v>
      </c>
      <c r="E13" s="13" t="s">
        <v>697</v>
      </c>
      <c r="F13" s="13">
        <v>-2E-3</v>
      </c>
      <c r="G13" s="15" t="s">
        <v>748</v>
      </c>
      <c r="H13" s="13" t="s">
        <v>749</v>
      </c>
      <c r="I13" s="13">
        <v>-8.0000000000000002E-3</v>
      </c>
      <c r="J13" s="13" t="s">
        <v>750</v>
      </c>
      <c r="K13" s="13" t="s">
        <v>751</v>
      </c>
      <c r="L13" s="14"/>
      <c r="M13" s="13" t="s">
        <v>752</v>
      </c>
      <c r="N13" s="13" t="s">
        <v>752</v>
      </c>
      <c r="O13" s="14"/>
      <c r="P13" s="13" t="s">
        <v>753</v>
      </c>
      <c r="Q13" s="13" t="s">
        <v>754</v>
      </c>
      <c r="R13" s="14"/>
      <c r="S13" s="13" t="s">
        <v>755</v>
      </c>
      <c r="T13" s="13" t="s">
        <v>756</v>
      </c>
      <c r="U13" s="14"/>
      <c r="V13" s="22"/>
      <c r="W13" s="21">
        <v>2.5999999999999999E-2</v>
      </c>
      <c r="X13" s="21">
        <v>4.3999999999999997E-2</v>
      </c>
    </row>
    <row r="14" spans="1:24" ht="20.25">
      <c r="A14" s="16" t="s">
        <v>84</v>
      </c>
      <c r="B14" s="16">
        <v>222820</v>
      </c>
      <c r="C14" s="15" t="s">
        <v>757</v>
      </c>
      <c r="D14" s="13" t="s">
        <v>758</v>
      </c>
      <c r="E14" s="13" t="s">
        <v>697</v>
      </c>
      <c r="F14" s="13">
        <v>-1E-3</v>
      </c>
      <c r="G14" s="13" t="s">
        <v>674</v>
      </c>
      <c r="H14" s="13" t="s">
        <v>674</v>
      </c>
      <c r="I14" s="14"/>
      <c r="J14" s="13" t="s">
        <v>759</v>
      </c>
      <c r="K14" s="13" t="s">
        <v>760</v>
      </c>
      <c r="L14" s="14"/>
      <c r="M14" s="13" t="s">
        <v>761</v>
      </c>
      <c r="N14" s="13" t="s">
        <v>762</v>
      </c>
      <c r="O14" s="14"/>
      <c r="P14" s="13" t="s">
        <v>763</v>
      </c>
      <c r="Q14" s="13" t="s">
        <v>759</v>
      </c>
      <c r="R14" s="14"/>
      <c r="S14" s="13" t="s">
        <v>764</v>
      </c>
      <c r="T14" s="13" t="s">
        <v>765</v>
      </c>
      <c r="U14" s="14"/>
      <c r="V14" s="22"/>
      <c r="W14" s="21">
        <v>0.89200000000000002</v>
      </c>
      <c r="X14" s="21">
        <v>0.80800000000000005</v>
      </c>
    </row>
    <row r="15" spans="1:24" ht="23.25">
      <c r="A15" s="16" t="s">
        <v>95</v>
      </c>
      <c r="B15" s="16">
        <v>8965</v>
      </c>
      <c r="C15" s="15" t="s">
        <v>766</v>
      </c>
      <c r="D15" s="13" t="s">
        <v>767</v>
      </c>
      <c r="E15" s="13" t="s">
        <v>697</v>
      </c>
      <c r="F15" s="13">
        <v>-1E-3</v>
      </c>
      <c r="G15" s="15" t="s">
        <v>768</v>
      </c>
      <c r="H15" s="13" t="s">
        <v>769</v>
      </c>
      <c r="I15" s="13">
        <v>-1.7999999999999999E-2</v>
      </c>
      <c r="J15" s="13" t="s">
        <v>770</v>
      </c>
      <c r="K15" s="13" t="s">
        <v>771</v>
      </c>
      <c r="L15" s="14"/>
      <c r="M15" s="15" t="s">
        <v>727</v>
      </c>
      <c r="N15" s="13" t="s">
        <v>772</v>
      </c>
      <c r="O15" s="13">
        <v>-3.0000000000000001E-3</v>
      </c>
      <c r="P15" s="13" t="s">
        <v>773</v>
      </c>
      <c r="Q15" s="13" t="s">
        <v>774</v>
      </c>
      <c r="R15" s="14"/>
      <c r="S15" s="15" t="s">
        <v>775</v>
      </c>
      <c r="T15" s="13" t="s">
        <v>756</v>
      </c>
      <c r="U15" s="13">
        <v>-1.7000000000000001E-2</v>
      </c>
      <c r="V15" s="22"/>
      <c r="W15" s="21">
        <v>3.2000000000000001E-2</v>
      </c>
      <c r="X15" s="21">
        <v>8.9999999999999993E-3</v>
      </c>
    </row>
    <row r="16" spans="1:24" ht="23.25">
      <c r="A16" s="16" t="s">
        <v>105</v>
      </c>
      <c r="B16" s="16">
        <v>1489</v>
      </c>
      <c r="C16" s="13" t="s">
        <v>776</v>
      </c>
      <c r="D16" s="13" t="s">
        <v>776</v>
      </c>
      <c r="E16" s="13">
        <v>0.86599999999999999</v>
      </c>
      <c r="F16" s="14"/>
      <c r="G16" s="13" t="s">
        <v>777</v>
      </c>
      <c r="H16" s="13" t="s">
        <v>778</v>
      </c>
      <c r="I16" s="14"/>
      <c r="J16" s="13" t="s">
        <v>779</v>
      </c>
      <c r="K16" s="13" t="s">
        <v>780</v>
      </c>
      <c r="L16" s="14"/>
      <c r="M16" s="13" t="s">
        <v>767</v>
      </c>
      <c r="N16" s="13" t="s">
        <v>767</v>
      </c>
      <c r="O16" s="14"/>
      <c r="P16" s="13" t="s">
        <v>781</v>
      </c>
      <c r="Q16" s="13" t="s">
        <v>782</v>
      </c>
      <c r="R16" s="14"/>
      <c r="S16" s="15" t="s">
        <v>783</v>
      </c>
      <c r="T16" s="13" t="s">
        <v>784</v>
      </c>
      <c r="U16" s="13">
        <v>-1.4E-2</v>
      </c>
      <c r="V16" s="22"/>
      <c r="W16" s="21">
        <v>5.0000000000000001E-3</v>
      </c>
      <c r="X16" s="21">
        <v>5.0000000000000001E-3</v>
      </c>
    </row>
    <row r="17" spans="1:24" ht="23.25">
      <c r="A17" s="16" t="s">
        <v>115</v>
      </c>
      <c r="B17" s="16">
        <v>4296</v>
      </c>
      <c r="C17" s="13" t="s">
        <v>785</v>
      </c>
      <c r="D17" s="13" t="s">
        <v>762</v>
      </c>
      <c r="E17" s="13" t="s">
        <v>697</v>
      </c>
      <c r="F17" s="14"/>
      <c r="G17" s="13" t="s">
        <v>786</v>
      </c>
      <c r="H17" s="13" t="s">
        <v>787</v>
      </c>
      <c r="I17" s="14"/>
      <c r="J17" s="13" t="s">
        <v>788</v>
      </c>
      <c r="K17" s="13" t="s">
        <v>789</v>
      </c>
      <c r="L17" s="14"/>
      <c r="M17" s="15" t="s">
        <v>677</v>
      </c>
      <c r="N17" s="13" t="s">
        <v>676</v>
      </c>
      <c r="O17" s="13">
        <v>-1E-3</v>
      </c>
      <c r="P17" s="13" t="s">
        <v>790</v>
      </c>
      <c r="Q17" s="13" t="s">
        <v>791</v>
      </c>
      <c r="R17" s="14"/>
      <c r="S17" s="13" t="s">
        <v>792</v>
      </c>
      <c r="T17" s="15" t="s">
        <v>793</v>
      </c>
      <c r="U17" s="13">
        <f>0.019</f>
        <v>1.9E-2</v>
      </c>
      <c r="V17" s="22"/>
      <c r="W17" s="21">
        <v>0.01</v>
      </c>
      <c r="X17" s="21">
        <v>1.4E-2</v>
      </c>
    </row>
    <row r="18" spans="1:24" ht="20.25">
      <c r="A18" s="16" t="s">
        <v>125</v>
      </c>
      <c r="B18" s="16">
        <v>247714</v>
      </c>
      <c r="C18" s="13" t="s">
        <v>794</v>
      </c>
      <c r="D18" s="13" t="s">
        <v>746</v>
      </c>
      <c r="E18" s="13">
        <v>0.44400000000000001</v>
      </c>
      <c r="F18" s="14"/>
      <c r="G18" s="13" t="s">
        <v>795</v>
      </c>
      <c r="H18" s="13" t="s">
        <v>795</v>
      </c>
      <c r="I18" s="14"/>
      <c r="J18" s="13" t="s">
        <v>796</v>
      </c>
      <c r="K18" s="13" t="s">
        <v>797</v>
      </c>
      <c r="L18" s="14"/>
      <c r="M18" s="13" t="s">
        <v>798</v>
      </c>
      <c r="N18" s="13" t="s">
        <v>799</v>
      </c>
      <c r="O18" s="14"/>
      <c r="P18" s="13" t="s">
        <v>735</v>
      </c>
      <c r="Q18" s="13" t="s">
        <v>800</v>
      </c>
      <c r="R18" s="14"/>
      <c r="S18" s="13" t="s">
        <v>801</v>
      </c>
      <c r="T18" s="13" t="s">
        <v>802</v>
      </c>
      <c r="U18" s="14"/>
      <c r="V18" s="22"/>
      <c r="W18" s="21">
        <v>0.90400000000000003</v>
      </c>
      <c r="X18" s="21">
        <v>0.84699999999999998</v>
      </c>
    </row>
    <row r="19" spans="1:24" ht="23.25">
      <c r="A19" s="16" t="s">
        <v>135</v>
      </c>
      <c r="B19" s="16">
        <v>15928</v>
      </c>
      <c r="C19" s="13" t="s">
        <v>803</v>
      </c>
      <c r="D19" s="13" t="s">
        <v>804</v>
      </c>
      <c r="E19" s="13">
        <v>8.8999999999999996E-2</v>
      </c>
      <c r="F19" s="14"/>
      <c r="G19" s="13" t="s">
        <v>805</v>
      </c>
      <c r="H19" s="13" t="s">
        <v>806</v>
      </c>
      <c r="I19" s="14"/>
      <c r="J19" s="13" t="s">
        <v>807</v>
      </c>
      <c r="K19" s="13" t="s">
        <v>808</v>
      </c>
      <c r="L19" s="14"/>
      <c r="M19" s="13" t="s">
        <v>809</v>
      </c>
      <c r="N19" s="13" t="s">
        <v>810</v>
      </c>
      <c r="O19" s="14"/>
      <c r="P19" s="13" t="s">
        <v>811</v>
      </c>
      <c r="Q19" s="13" t="s">
        <v>812</v>
      </c>
      <c r="R19" s="14"/>
      <c r="S19" s="13" t="s">
        <v>813</v>
      </c>
      <c r="T19" s="13" t="s">
        <v>814</v>
      </c>
      <c r="U19" s="14"/>
      <c r="V19" s="22"/>
      <c r="W19" s="21">
        <v>0.06</v>
      </c>
      <c r="X19" s="21">
        <v>5.2999999999999999E-2</v>
      </c>
    </row>
    <row r="20" spans="1:24" ht="23.25">
      <c r="A20" s="16" t="s">
        <v>144</v>
      </c>
      <c r="B20" s="16">
        <v>33664</v>
      </c>
      <c r="C20" s="13" t="s">
        <v>698</v>
      </c>
      <c r="D20" s="13" t="s">
        <v>815</v>
      </c>
      <c r="E20" s="13">
        <v>2E-3</v>
      </c>
      <c r="F20" s="14"/>
      <c r="G20" s="13" t="s">
        <v>816</v>
      </c>
      <c r="H20" s="13" t="s">
        <v>816</v>
      </c>
      <c r="I20" s="14"/>
      <c r="J20" s="13" t="s">
        <v>817</v>
      </c>
      <c r="K20" s="15" t="s">
        <v>818</v>
      </c>
      <c r="L20" s="13">
        <f>0.006</f>
        <v>6.0000000000000001E-3</v>
      </c>
      <c r="M20" s="15" t="s">
        <v>800</v>
      </c>
      <c r="N20" s="13" t="s">
        <v>819</v>
      </c>
      <c r="O20" s="13">
        <v>-4.0000000000000001E-3</v>
      </c>
      <c r="P20" s="15" t="s">
        <v>820</v>
      </c>
      <c r="Q20" s="13" t="s">
        <v>821</v>
      </c>
      <c r="R20" s="13">
        <v>-8.0000000000000002E-3</v>
      </c>
      <c r="S20" s="13" t="s">
        <v>822</v>
      </c>
      <c r="T20" s="15" t="s">
        <v>823</v>
      </c>
      <c r="U20" s="13">
        <f>0.005</f>
        <v>5.0000000000000001E-3</v>
      </c>
      <c r="V20" s="22"/>
      <c r="W20" s="21">
        <v>0.10100000000000001</v>
      </c>
      <c r="X20" s="21">
        <v>0.10199999999999999</v>
      </c>
    </row>
    <row r="21" spans="1:24" ht="20.25">
      <c r="A21" s="16" t="s">
        <v>154</v>
      </c>
      <c r="B21" s="16">
        <v>27797</v>
      </c>
      <c r="C21" s="13" t="s">
        <v>767</v>
      </c>
      <c r="D21" s="13" t="s">
        <v>767</v>
      </c>
      <c r="E21" s="13">
        <v>7.6999999999999999E-2</v>
      </c>
      <c r="F21" s="14"/>
      <c r="G21" s="13" t="s">
        <v>824</v>
      </c>
      <c r="H21" s="13" t="s">
        <v>825</v>
      </c>
      <c r="I21" s="14"/>
      <c r="J21" s="13" t="s">
        <v>826</v>
      </c>
      <c r="K21" s="13" t="s">
        <v>827</v>
      </c>
      <c r="L21" s="14"/>
      <c r="M21" s="13" t="s">
        <v>828</v>
      </c>
      <c r="N21" s="15" t="s">
        <v>752</v>
      </c>
      <c r="O21" s="13">
        <f>0.005</f>
        <v>5.0000000000000001E-3</v>
      </c>
      <c r="P21" s="13" t="s">
        <v>829</v>
      </c>
      <c r="Q21" s="13" t="s">
        <v>830</v>
      </c>
      <c r="R21" s="14"/>
      <c r="S21" s="13" t="s">
        <v>831</v>
      </c>
      <c r="T21" s="13" t="s">
        <v>832</v>
      </c>
      <c r="U21" s="14"/>
      <c r="V21" s="22"/>
      <c r="W21" s="21">
        <v>4.9000000000000002E-2</v>
      </c>
      <c r="X21" s="21">
        <v>7.5999999999999998E-2</v>
      </c>
    </row>
    <row r="22" spans="1:24" ht="35.25">
      <c r="A22" s="16" t="s">
        <v>161</v>
      </c>
      <c r="B22" s="16">
        <v>22416</v>
      </c>
      <c r="C22" s="13" t="s">
        <v>833</v>
      </c>
      <c r="D22" s="15" t="s">
        <v>676</v>
      </c>
      <c r="E22" s="13" t="s">
        <v>697</v>
      </c>
      <c r="F22" s="13">
        <f>0.005</f>
        <v>5.0000000000000001E-3</v>
      </c>
      <c r="G22" s="13" t="s">
        <v>834</v>
      </c>
      <c r="H22" s="15" t="s">
        <v>835</v>
      </c>
      <c r="I22" s="13">
        <f>0.015</f>
        <v>1.4999999999999999E-2</v>
      </c>
      <c r="J22" s="13" t="s">
        <v>836</v>
      </c>
      <c r="K22" s="13" t="s">
        <v>837</v>
      </c>
      <c r="L22" s="14"/>
      <c r="M22" s="13" t="s">
        <v>838</v>
      </c>
      <c r="N22" s="13" t="s">
        <v>839</v>
      </c>
      <c r="O22" s="14"/>
      <c r="P22" s="13" t="s">
        <v>840</v>
      </c>
      <c r="Q22" s="15" t="s">
        <v>841</v>
      </c>
      <c r="R22" s="13">
        <f>0.015</f>
        <v>1.4999999999999999E-2</v>
      </c>
      <c r="S22" s="13" t="s">
        <v>842</v>
      </c>
      <c r="T22" s="15" t="s">
        <v>843</v>
      </c>
      <c r="U22" s="13">
        <f>0.004</f>
        <v>4.0000000000000001E-3</v>
      </c>
      <c r="V22" s="22"/>
      <c r="W22" s="21">
        <v>4.3999999999999997E-2</v>
      </c>
      <c r="X22" s="21">
        <v>6.0999999999999999E-2</v>
      </c>
    </row>
    <row r="23" spans="1:24" ht="23.25">
      <c r="A23" s="16" t="s">
        <v>172</v>
      </c>
      <c r="B23" s="16">
        <v>11393</v>
      </c>
      <c r="C23" s="13" t="s">
        <v>844</v>
      </c>
      <c r="D23" s="15" t="s">
        <v>833</v>
      </c>
      <c r="E23" s="13" t="s">
        <v>697</v>
      </c>
      <c r="F23" s="13">
        <f>0.002</f>
        <v>2E-3</v>
      </c>
      <c r="G23" s="13" t="s">
        <v>845</v>
      </c>
      <c r="H23" s="15" t="s">
        <v>846</v>
      </c>
      <c r="I23" s="13">
        <f>0.019</f>
        <v>1.9E-2</v>
      </c>
      <c r="J23" s="13" t="s">
        <v>847</v>
      </c>
      <c r="K23" s="13" t="s">
        <v>848</v>
      </c>
      <c r="L23" s="14"/>
      <c r="M23" s="15" t="s">
        <v>849</v>
      </c>
      <c r="N23" s="13" t="s">
        <v>756</v>
      </c>
      <c r="O23" s="13">
        <v>-2E-3</v>
      </c>
      <c r="P23" s="13" t="s">
        <v>850</v>
      </c>
      <c r="Q23" s="15" t="s">
        <v>851</v>
      </c>
      <c r="R23" s="13">
        <f>0.011</f>
        <v>1.0999999999999999E-2</v>
      </c>
      <c r="S23" s="15" t="s">
        <v>852</v>
      </c>
      <c r="T23" s="13" t="s">
        <v>853</v>
      </c>
      <c r="U23" s="13">
        <v>-7.0000000000000001E-3</v>
      </c>
      <c r="V23" s="22"/>
      <c r="W23" s="21">
        <v>3.5999999999999997E-2</v>
      </c>
      <c r="X23" s="21">
        <v>0.03</v>
      </c>
    </row>
    <row r="24" spans="1:24" ht="20.25">
      <c r="A24" s="11" t="s">
        <v>182</v>
      </c>
      <c r="B24" s="16">
        <v>131186</v>
      </c>
      <c r="C24" s="15" t="s">
        <v>854</v>
      </c>
      <c r="D24" s="13" t="s">
        <v>815</v>
      </c>
      <c r="E24" s="13" t="s">
        <v>697</v>
      </c>
      <c r="F24" s="13">
        <v>-2E-3</v>
      </c>
      <c r="G24" s="15" t="s">
        <v>855</v>
      </c>
      <c r="H24" s="13" t="s">
        <v>856</v>
      </c>
      <c r="I24" s="13">
        <v>-2.5999999999999999E-2</v>
      </c>
      <c r="J24" s="13" t="s">
        <v>857</v>
      </c>
      <c r="K24" s="15" t="s">
        <v>858</v>
      </c>
      <c r="L24" s="13">
        <f>0.01</f>
        <v>0.01</v>
      </c>
      <c r="M24" s="15" t="s">
        <v>859</v>
      </c>
      <c r="N24" s="13" t="s">
        <v>860</v>
      </c>
      <c r="O24" s="13">
        <v>-5.0000000000000001E-3</v>
      </c>
      <c r="P24" s="15" t="s">
        <v>796</v>
      </c>
      <c r="Q24" s="13" t="s">
        <v>861</v>
      </c>
      <c r="R24" s="13">
        <v>-3.0000000000000001E-3</v>
      </c>
      <c r="S24" s="15" t="s">
        <v>862</v>
      </c>
      <c r="T24" s="13" t="s">
        <v>863</v>
      </c>
      <c r="U24" s="13">
        <v>-8.9999999999999993E-3</v>
      </c>
      <c r="V24" s="22"/>
      <c r="W24" s="21">
        <v>3.2000000000000001E-2</v>
      </c>
      <c r="X24" s="21">
        <v>2.7E-2</v>
      </c>
    </row>
    <row r="25" spans="1:24" ht="23.25">
      <c r="A25" s="16" t="s">
        <v>192</v>
      </c>
      <c r="B25" s="16">
        <v>11780</v>
      </c>
      <c r="C25" s="15" t="s">
        <v>864</v>
      </c>
      <c r="D25" s="13" t="s">
        <v>865</v>
      </c>
      <c r="E25" s="13" t="s">
        <v>697</v>
      </c>
      <c r="F25" s="13">
        <v>-5.0000000000000001E-3</v>
      </c>
      <c r="G25" s="15" t="s">
        <v>866</v>
      </c>
      <c r="H25" s="13" t="s">
        <v>867</v>
      </c>
      <c r="I25" s="13">
        <v>-6.2E-2</v>
      </c>
      <c r="J25" s="15" t="s">
        <v>868</v>
      </c>
      <c r="K25" s="13" t="s">
        <v>869</v>
      </c>
      <c r="L25" s="13">
        <v>-3.4000000000000002E-2</v>
      </c>
      <c r="M25" s="15" t="s">
        <v>870</v>
      </c>
      <c r="N25" s="13" t="s">
        <v>871</v>
      </c>
      <c r="O25" s="13">
        <v>-2E-3</v>
      </c>
      <c r="P25" s="13" t="s">
        <v>872</v>
      </c>
      <c r="Q25" s="13" t="s">
        <v>873</v>
      </c>
      <c r="R25" s="14"/>
      <c r="S25" s="15" t="s">
        <v>814</v>
      </c>
      <c r="T25" s="13" t="s">
        <v>874</v>
      </c>
      <c r="U25" s="13">
        <v>-1.6E-2</v>
      </c>
      <c r="V25" s="22"/>
      <c r="W25" s="21">
        <v>3.6999999999999998E-2</v>
      </c>
      <c r="X25" s="21">
        <v>3.6999999999999998E-2</v>
      </c>
    </row>
    <row r="26" spans="1:24" ht="20.25">
      <c r="A26" s="16" t="s">
        <v>202</v>
      </c>
      <c r="B26" s="16">
        <v>437</v>
      </c>
      <c r="C26" s="13" t="s">
        <v>716</v>
      </c>
      <c r="D26" s="13" t="s">
        <v>875</v>
      </c>
      <c r="E26" s="13">
        <v>0.20399999999999999</v>
      </c>
      <c r="F26" s="14"/>
      <c r="G26" s="13" t="s">
        <v>718</v>
      </c>
      <c r="H26" s="13" t="s">
        <v>876</v>
      </c>
      <c r="I26" s="14"/>
      <c r="J26" s="13" t="s">
        <v>877</v>
      </c>
      <c r="K26" s="13" t="s">
        <v>878</v>
      </c>
      <c r="L26" s="14"/>
      <c r="M26" s="13" t="s">
        <v>690</v>
      </c>
      <c r="N26" s="13" t="s">
        <v>879</v>
      </c>
      <c r="O26" s="13">
        <v>0</v>
      </c>
      <c r="P26" s="13" t="s">
        <v>722</v>
      </c>
      <c r="Q26" s="13" t="s">
        <v>880</v>
      </c>
      <c r="R26" s="14"/>
      <c r="S26" s="15" t="s">
        <v>724</v>
      </c>
      <c r="T26" s="13" t="s">
        <v>706</v>
      </c>
      <c r="U26" s="13">
        <v>-3.0000000000000001E-3</v>
      </c>
      <c r="V26" s="22"/>
      <c r="W26" s="21">
        <v>1E-3</v>
      </c>
      <c r="X26" s="21">
        <v>1E-3</v>
      </c>
    </row>
    <row r="27" spans="1:24" ht="23.25">
      <c r="A27" s="16" t="s">
        <v>207</v>
      </c>
      <c r="B27" s="16">
        <v>3249</v>
      </c>
      <c r="C27" s="13" t="s">
        <v>881</v>
      </c>
      <c r="D27" s="13" t="s">
        <v>882</v>
      </c>
      <c r="E27" s="13">
        <v>5.0000000000000001E-3</v>
      </c>
      <c r="F27" s="14"/>
      <c r="G27" s="13" t="s">
        <v>883</v>
      </c>
      <c r="H27" s="13" t="s">
        <v>884</v>
      </c>
      <c r="I27" s="14"/>
      <c r="J27" s="13" t="s">
        <v>885</v>
      </c>
      <c r="K27" s="13" t="s">
        <v>886</v>
      </c>
      <c r="L27" s="14"/>
      <c r="M27" s="13" t="s">
        <v>746</v>
      </c>
      <c r="N27" s="13" t="s">
        <v>887</v>
      </c>
      <c r="O27" s="14"/>
      <c r="P27" s="13" t="s">
        <v>888</v>
      </c>
      <c r="Q27" s="13" t="s">
        <v>889</v>
      </c>
      <c r="R27" s="14"/>
      <c r="S27" s="13" t="s">
        <v>890</v>
      </c>
      <c r="T27" s="15" t="s">
        <v>891</v>
      </c>
      <c r="U27" s="13">
        <f>0.004</f>
        <v>4.0000000000000001E-3</v>
      </c>
      <c r="V27" s="22"/>
      <c r="W27" s="21">
        <v>8.9999999999999993E-3</v>
      </c>
      <c r="X27" s="21">
        <v>0.01</v>
      </c>
    </row>
    <row r="28" spans="1:24" ht="23.25">
      <c r="A28" s="16" t="s">
        <v>217</v>
      </c>
      <c r="B28" s="16">
        <v>17607</v>
      </c>
      <c r="C28" s="15" t="s">
        <v>833</v>
      </c>
      <c r="D28" s="13" t="s">
        <v>892</v>
      </c>
      <c r="E28" s="13" t="s">
        <v>697</v>
      </c>
      <c r="F28" s="13">
        <v>-2E-3</v>
      </c>
      <c r="G28" s="15" t="s">
        <v>893</v>
      </c>
      <c r="H28" s="13" t="s">
        <v>894</v>
      </c>
      <c r="I28" s="13">
        <v>-1.2E-2</v>
      </c>
      <c r="J28" s="13" t="s">
        <v>895</v>
      </c>
      <c r="K28" s="15" t="s">
        <v>896</v>
      </c>
      <c r="L28" s="13">
        <f>0.028</f>
        <v>2.8000000000000001E-2</v>
      </c>
      <c r="M28" s="15" t="s">
        <v>705</v>
      </c>
      <c r="N28" s="13" t="s">
        <v>897</v>
      </c>
      <c r="O28" s="13">
        <v>-1.4E-2</v>
      </c>
      <c r="P28" s="13" t="s">
        <v>898</v>
      </c>
      <c r="Q28" s="13" t="s">
        <v>899</v>
      </c>
      <c r="R28" s="14"/>
      <c r="S28" s="15" t="s">
        <v>900</v>
      </c>
      <c r="T28" s="13" t="s">
        <v>901</v>
      </c>
      <c r="U28" s="13">
        <v>-5.0000000000000001E-3</v>
      </c>
      <c r="V28" s="22"/>
      <c r="W28" s="21">
        <v>6.6000000000000003E-2</v>
      </c>
      <c r="X28" s="21">
        <v>1.9E-2</v>
      </c>
    </row>
    <row r="29" spans="1:24" ht="23.25">
      <c r="A29" s="16" t="s">
        <v>228</v>
      </c>
      <c r="B29" s="16">
        <v>28276</v>
      </c>
      <c r="C29" s="15" t="s">
        <v>881</v>
      </c>
      <c r="D29" s="13" t="s">
        <v>746</v>
      </c>
      <c r="E29" s="13" t="s">
        <v>697</v>
      </c>
      <c r="F29" s="13">
        <v>-2E-3</v>
      </c>
      <c r="G29" s="15" t="s">
        <v>800</v>
      </c>
      <c r="H29" s="13" t="s">
        <v>902</v>
      </c>
      <c r="I29" s="13">
        <v>-8.9999999999999993E-3</v>
      </c>
      <c r="J29" s="13" t="s">
        <v>903</v>
      </c>
      <c r="K29" s="15" t="s">
        <v>904</v>
      </c>
      <c r="L29" s="13">
        <f>0.008</f>
        <v>8.0000000000000002E-3</v>
      </c>
      <c r="M29" s="15" t="s">
        <v>905</v>
      </c>
      <c r="N29" s="13" t="s">
        <v>906</v>
      </c>
      <c r="O29" s="13">
        <v>-0.01</v>
      </c>
      <c r="P29" s="15" t="s">
        <v>907</v>
      </c>
      <c r="Q29" s="13" t="s">
        <v>908</v>
      </c>
      <c r="R29" s="13">
        <v>-8.9999999999999993E-3</v>
      </c>
      <c r="S29" s="15" t="s">
        <v>763</v>
      </c>
      <c r="T29" s="13" t="s">
        <v>909</v>
      </c>
      <c r="U29" s="13">
        <v>-3.0000000000000001E-3</v>
      </c>
      <c r="V29" s="22"/>
      <c r="W29" s="21">
        <v>9.2999999999999999E-2</v>
      </c>
      <c r="X29" s="21">
        <v>5.7000000000000002E-2</v>
      </c>
    </row>
    <row r="30" spans="1:24" ht="23.25">
      <c r="A30" s="16" t="s">
        <v>234</v>
      </c>
      <c r="B30" s="16">
        <v>45192</v>
      </c>
      <c r="C30" s="15" t="s">
        <v>897</v>
      </c>
      <c r="D30" s="13" t="s">
        <v>843</v>
      </c>
      <c r="E30" s="13" t="s">
        <v>697</v>
      </c>
      <c r="F30" s="13">
        <v>-1.4E-2</v>
      </c>
      <c r="G30" s="15" t="s">
        <v>910</v>
      </c>
      <c r="H30" s="13" t="s">
        <v>911</v>
      </c>
      <c r="I30" s="13">
        <v>-5.2999999999999999E-2</v>
      </c>
      <c r="J30" s="15" t="s">
        <v>817</v>
      </c>
      <c r="K30" s="13" t="s">
        <v>912</v>
      </c>
      <c r="L30" s="13">
        <v>-1.4999999999999999E-2</v>
      </c>
      <c r="M30" s="15" t="s">
        <v>913</v>
      </c>
      <c r="N30" s="13" t="s">
        <v>914</v>
      </c>
      <c r="O30" s="13">
        <v>-0.02</v>
      </c>
      <c r="P30" s="15" t="s">
        <v>915</v>
      </c>
      <c r="Q30" s="13" t="s">
        <v>916</v>
      </c>
      <c r="R30" s="13">
        <v>-1.6E-2</v>
      </c>
      <c r="S30" s="15" t="s">
        <v>917</v>
      </c>
      <c r="T30" s="13" t="s">
        <v>918</v>
      </c>
      <c r="U30" s="13">
        <v>-2.5000000000000001E-2</v>
      </c>
      <c r="V30" s="22"/>
      <c r="W30" s="21">
        <v>0.14099999999999999</v>
      </c>
      <c r="X30" s="21">
        <v>0.16400000000000001</v>
      </c>
    </row>
    <row r="31" spans="1:24" ht="20.25">
      <c r="A31" s="16" t="s">
        <v>244</v>
      </c>
      <c r="B31" s="16">
        <v>5437</v>
      </c>
      <c r="C31" s="15" t="s">
        <v>696</v>
      </c>
      <c r="D31" s="13" t="s">
        <v>919</v>
      </c>
      <c r="E31" s="13" t="s">
        <v>697</v>
      </c>
      <c r="F31" s="13">
        <v>-1E-3</v>
      </c>
      <c r="G31" s="13" t="s">
        <v>920</v>
      </c>
      <c r="H31" s="15" t="s">
        <v>921</v>
      </c>
      <c r="I31" s="13">
        <f>0.014</f>
        <v>1.4E-2</v>
      </c>
      <c r="J31" s="13" t="s">
        <v>922</v>
      </c>
      <c r="K31" s="15" t="s">
        <v>923</v>
      </c>
      <c r="L31" s="13">
        <f>0.027</f>
        <v>2.7E-2</v>
      </c>
      <c r="M31" s="13" t="s">
        <v>887</v>
      </c>
      <c r="N31" s="13" t="s">
        <v>698</v>
      </c>
      <c r="O31" s="14"/>
      <c r="P31" s="13" t="s">
        <v>924</v>
      </c>
      <c r="Q31" s="13" t="s">
        <v>925</v>
      </c>
      <c r="R31" s="14"/>
      <c r="S31" s="13" t="s">
        <v>926</v>
      </c>
      <c r="T31" s="15" t="s">
        <v>833</v>
      </c>
      <c r="U31" s="13">
        <f>0.003</f>
        <v>3.0000000000000001E-3</v>
      </c>
      <c r="V31" s="22"/>
      <c r="W31" s="21">
        <v>2.1000000000000001E-2</v>
      </c>
      <c r="X31" s="21">
        <v>1.4E-2</v>
      </c>
    </row>
    <row r="32" spans="1:24" ht="23.25">
      <c r="A32" s="16" t="s">
        <v>248</v>
      </c>
      <c r="B32" s="16">
        <v>4952</v>
      </c>
      <c r="C32" s="15" t="s">
        <v>927</v>
      </c>
      <c r="D32" s="13" t="s">
        <v>757</v>
      </c>
      <c r="E32" s="13" t="s">
        <v>697</v>
      </c>
      <c r="F32" s="13">
        <v>-2E-3</v>
      </c>
      <c r="G32" s="15" t="s">
        <v>928</v>
      </c>
      <c r="H32" s="13" t="s">
        <v>929</v>
      </c>
      <c r="I32" s="13">
        <v>-7.3999999999999996E-2</v>
      </c>
      <c r="J32" s="13" t="s">
        <v>930</v>
      </c>
      <c r="K32" s="13" t="s">
        <v>931</v>
      </c>
      <c r="L32" s="14"/>
      <c r="M32" s="15" t="s">
        <v>932</v>
      </c>
      <c r="N32" s="13" t="s">
        <v>693</v>
      </c>
      <c r="O32" s="13">
        <v>-3.0000000000000001E-3</v>
      </c>
      <c r="P32" s="13" t="s">
        <v>933</v>
      </c>
      <c r="Q32" s="13" t="s">
        <v>934</v>
      </c>
      <c r="R32" s="14"/>
      <c r="S32" s="15" t="s">
        <v>760</v>
      </c>
      <c r="T32" s="13" t="s">
        <v>935</v>
      </c>
      <c r="U32" s="13">
        <v>-0.01</v>
      </c>
      <c r="V32" s="22"/>
      <c r="W32" s="21">
        <v>1.7999999999999999E-2</v>
      </c>
      <c r="X32" s="21">
        <v>1.0999999999999999E-2</v>
      </c>
    </row>
    <row r="33" spans="1:24" ht="23.25">
      <c r="A33" s="16" t="s">
        <v>255</v>
      </c>
      <c r="B33" s="16">
        <v>1089</v>
      </c>
      <c r="C33" s="15" t="s">
        <v>936</v>
      </c>
      <c r="D33" s="13" t="s">
        <v>701</v>
      </c>
      <c r="E33" s="13">
        <v>2E-3</v>
      </c>
      <c r="F33" s="13">
        <v>-4.0000000000000001E-3</v>
      </c>
      <c r="G33" s="15" t="s">
        <v>937</v>
      </c>
      <c r="H33" s="13" t="s">
        <v>938</v>
      </c>
      <c r="I33" s="13">
        <v>-0.13200000000000001</v>
      </c>
      <c r="J33" s="13" t="s">
        <v>939</v>
      </c>
      <c r="K33" s="13" t="s">
        <v>940</v>
      </c>
      <c r="L33" s="14"/>
      <c r="M33" s="13" t="s">
        <v>695</v>
      </c>
      <c r="N33" s="13" t="s">
        <v>695</v>
      </c>
      <c r="O33" s="14"/>
      <c r="P33" s="13" t="s">
        <v>941</v>
      </c>
      <c r="Q33" s="13" t="s">
        <v>942</v>
      </c>
      <c r="R33" s="14"/>
      <c r="S33" s="13" t="s">
        <v>943</v>
      </c>
      <c r="T33" s="13" t="s">
        <v>944</v>
      </c>
      <c r="U33" s="14"/>
      <c r="V33" s="22"/>
      <c r="W33" s="21">
        <v>4.0000000000000001E-3</v>
      </c>
      <c r="X33" s="21">
        <v>4.0000000000000001E-3</v>
      </c>
    </row>
    <row r="34" spans="1:24" ht="23.25">
      <c r="A34" s="16" t="s">
        <v>263</v>
      </c>
      <c r="B34" s="16">
        <v>26042</v>
      </c>
      <c r="C34" s="15" t="s">
        <v>887</v>
      </c>
      <c r="D34" s="13" t="s">
        <v>945</v>
      </c>
      <c r="E34" s="13" t="s">
        <v>697</v>
      </c>
      <c r="F34" s="13">
        <v>-2E-3</v>
      </c>
      <c r="G34" s="13" t="s">
        <v>946</v>
      </c>
      <c r="H34" s="13" t="s">
        <v>947</v>
      </c>
      <c r="I34" s="14"/>
      <c r="J34" s="13" t="s">
        <v>948</v>
      </c>
      <c r="K34" s="15" t="s">
        <v>949</v>
      </c>
      <c r="L34" s="13">
        <f>0.02</f>
        <v>0.02</v>
      </c>
      <c r="M34" s="15" t="s">
        <v>950</v>
      </c>
      <c r="N34" s="13" t="s">
        <v>951</v>
      </c>
      <c r="O34" s="13">
        <v>-1.4E-2</v>
      </c>
      <c r="P34" s="13" t="s">
        <v>952</v>
      </c>
      <c r="Q34" s="13" t="s">
        <v>908</v>
      </c>
      <c r="R34" s="14"/>
      <c r="S34" s="15" t="s">
        <v>953</v>
      </c>
      <c r="T34" s="13" t="s">
        <v>954</v>
      </c>
      <c r="U34" s="13">
        <v>-8.9999999999999993E-3</v>
      </c>
      <c r="V34" s="22"/>
      <c r="W34" s="21">
        <v>9.0999999999999998E-2</v>
      </c>
      <c r="X34" s="21">
        <v>5.2999999999999999E-2</v>
      </c>
    </row>
    <row r="35" spans="1:24" ht="23.25">
      <c r="A35" s="16" t="s">
        <v>271</v>
      </c>
      <c r="B35" s="16">
        <v>53</v>
      </c>
      <c r="C35" s="15" t="s">
        <v>879</v>
      </c>
      <c r="D35" s="13" t="s">
        <v>955</v>
      </c>
      <c r="E35" s="13">
        <v>5.0000000000000001E-3</v>
      </c>
      <c r="F35" s="13">
        <v>-2E-3</v>
      </c>
      <c r="G35" s="15" t="s">
        <v>956</v>
      </c>
      <c r="H35" s="13" t="s">
        <v>957</v>
      </c>
      <c r="I35" s="13">
        <v>-0.09</v>
      </c>
      <c r="J35" s="13" t="s">
        <v>958</v>
      </c>
      <c r="K35" s="13" t="s">
        <v>959</v>
      </c>
      <c r="L35" s="14"/>
      <c r="M35" s="13" t="s">
        <v>688</v>
      </c>
      <c r="N35" s="13" t="s">
        <v>688</v>
      </c>
      <c r="O35" s="14"/>
      <c r="P35" s="15" t="s">
        <v>688</v>
      </c>
      <c r="Q35" s="13" t="s">
        <v>960</v>
      </c>
      <c r="R35" s="13">
        <v>-0.15</v>
      </c>
      <c r="S35" s="13" t="s">
        <v>961</v>
      </c>
      <c r="T35" s="15" t="s">
        <v>962</v>
      </c>
      <c r="U35" s="13">
        <f>0.008</f>
        <v>8.0000000000000002E-3</v>
      </c>
      <c r="V35" s="22"/>
      <c r="W35" s="21">
        <v>1E-3</v>
      </c>
      <c r="X35" s="21">
        <v>1E-3</v>
      </c>
    </row>
    <row r="36" spans="1:24" ht="47.25">
      <c r="A36" s="16" t="s">
        <v>272</v>
      </c>
      <c r="B36" s="16">
        <v>9035</v>
      </c>
      <c r="C36" s="15" t="s">
        <v>963</v>
      </c>
      <c r="D36" s="13" t="s">
        <v>905</v>
      </c>
      <c r="E36" s="13" t="s">
        <v>697</v>
      </c>
      <c r="F36" s="13">
        <v>-4.0000000000000001E-3</v>
      </c>
      <c r="G36" s="15" t="s">
        <v>964</v>
      </c>
      <c r="H36" s="13" t="s">
        <v>965</v>
      </c>
      <c r="I36" s="13">
        <v>-5.0999999999999997E-2</v>
      </c>
      <c r="J36" s="13" t="s">
        <v>966</v>
      </c>
      <c r="K36" s="13" t="s">
        <v>967</v>
      </c>
      <c r="L36" s="14"/>
      <c r="M36" s="15" t="s">
        <v>680</v>
      </c>
      <c r="N36" s="13" t="s">
        <v>968</v>
      </c>
      <c r="O36" s="13">
        <v>-3.0000000000000001E-3</v>
      </c>
      <c r="P36" s="13" t="s">
        <v>969</v>
      </c>
      <c r="Q36" s="13" t="s">
        <v>970</v>
      </c>
      <c r="R36" s="14"/>
      <c r="S36" s="15" t="s">
        <v>971</v>
      </c>
      <c r="T36" s="13" t="s">
        <v>913</v>
      </c>
      <c r="U36" s="13">
        <v>-0.01</v>
      </c>
      <c r="V36" s="22"/>
      <c r="W36" s="21">
        <v>2.1000000000000001E-2</v>
      </c>
      <c r="X36" s="21">
        <v>2.8000000000000001E-2</v>
      </c>
    </row>
    <row r="37" spans="1:24" ht="23.25">
      <c r="A37" s="16" t="s">
        <v>280</v>
      </c>
      <c r="B37" s="16">
        <v>818</v>
      </c>
      <c r="C37" s="13" t="s">
        <v>972</v>
      </c>
      <c r="D37" s="13" t="s">
        <v>973</v>
      </c>
      <c r="E37" s="13">
        <v>1E-3</v>
      </c>
      <c r="F37" s="14"/>
      <c r="G37" s="13" t="s">
        <v>974</v>
      </c>
      <c r="H37" s="13" t="s">
        <v>975</v>
      </c>
      <c r="I37" s="14"/>
      <c r="J37" s="13" t="s">
        <v>976</v>
      </c>
      <c r="K37" s="13" t="s">
        <v>688</v>
      </c>
      <c r="L37" s="14"/>
      <c r="M37" s="13" t="s">
        <v>977</v>
      </c>
      <c r="N37" s="13" t="s">
        <v>674</v>
      </c>
      <c r="O37" s="14"/>
      <c r="P37" s="13" t="s">
        <v>978</v>
      </c>
      <c r="Q37" s="13" t="s">
        <v>979</v>
      </c>
      <c r="R37" s="14"/>
      <c r="S37" s="15" t="s">
        <v>980</v>
      </c>
      <c r="T37" s="13" t="s">
        <v>981</v>
      </c>
      <c r="U37" s="13">
        <v>-1.7999999999999999E-2</v>
      </c>
      <c r="V37" s="22"/>
      <c r="W37" s="21">
        <v>3.0000000000000001E-3</v>
      </c>
      <c r="X37" s="21">
        <v>2E-3</v>
      </c>
    </row>
    <row r="38" spans="1:24" ht="23.25">
      <c r="A38" s="16" t="s">
        <v>288</v>
      </c>
      <c r="B38" s="16">
        <v>1720</v>
      </c>
      <c r="C38" s="13" t="s">
        <v>982</v>
      </c>
      <c r="D38" s="13" t="s">
        <v>983</v>
      </c>
      <c r="E38" s="13">
        <v>0.9</v>
      </c>
      <c r="F38" s="14"/>
      <c r="G38" s="13" t="s">
        <v>984</v>
      </c>
      <c r="H38" s="13" t="s">
        <v>985</v>
      </c>
      <c r="I38" s="14"/>
      <c r="J38" s="13" t="s">
        <v>986</v>
      </c>
      <c r="K38" s="13" t="s">
        <v>987</v>
      </c>
      <c r="L38" s="14"/>
      <c r="M38" s="13" t="s">
        <v>988</v>
      </c>
      <c r="N38" s="13" t="s">
        <v>989</v>
      </c>
      <c r="O38" s="14"/>
      <c r="P38" s="13" t="s">
        <v>990</v>
      </c>
      <c r="Q38" s="13" t="s">
        <v>991</v>
      </c>
      <c r="R38" s="14"/>
      <c r="S38" s="13" t="s">
        <v>992</v>
      </c>
      <c r="T38" s="13" t="s">
        <v>813</v>
      </c>
      <c r="U38" s="14"/>
      <c r="V38" s="22"/>
      <c r="W38" s="21">
        <v>6.0000000000000001E-3</v>
      </c>
      <c r="X38" s="21">
        <v>6.0000000000000001E-3</v>
      </c>
    </row>
    <row r="39" spans="1:24" ht="20.25">
      <c r="A39" s="16" t="s">
        <v>295</v>
      </c>
      <c r="B39" s="16">
        <v>15507</v>
      </c>
      <c r="C39" s="15" t="s">
        <v>993</v>
      </c>
      <c r="D39" s="13" t="s">
        <v>800</v>
      </c>
      <c r="E39" s="13" t="s">
        <v>697</v>
      </c>
      <c r="F39" s="13">
        <v>-4.0000000000000001E-3</v>
      </c>
      <c r="G39" s="15" t="s">
        <v>994</v>
      </c>
      <c r="H39" s="13" t="s">
        <v>995</v>
      </c>
      <c r="I39" s="13">
        <v>-1.7999999999999999E-2</v>
      </c>
      <c r="J39" s="13" t="s">
        <v>996</v>
      </c>
      <c r="K39" s="15" t="s">
        <v>997</v>
      </c>
      <c r="L39" s="13">
        <f>0.042</f>
        <v>4.2000000000000003E-2</v>
      </c>
      <c r="M39" s="15" t="s">
        <v>735</v>
      </c>
      <c r="N39" s="13" t="s">
        <v>998</v>
      </c>
      <c r="O39" s="13">
        <v>-4.0000000000000001E-3</v>
      </c>
      <c r="P39" s="13" t="s">
        <v>999</v>
      </c>
      <c r="Q39" s="13" t="s">
        <v>1000</v>
      </c>
      <c r="R39" s="14"/>
      <c r="S39" s="15" t="s">
        <v>1001</v>
      </c>
      <c r="T39" s="13" t="s">
        <v>1002</v>
      </c>
      <c r="U39" s="13">
        <v>-1.4999999999999999E-2</v>
      </c>
      <c r="V39" s="22"/>
      <c r="W39" s="21">
        <v>5.2999999999999999E-2</v>
      </c>
      <c r="X39" s="21">
        <v>4.5999999999999999E-2</v>
      </c>
    </row>
    <row r="40" spans="1:24" ht="20.25">
      <c r="A40" s="16" t="s">
        <v>303</v>
      </c>
      <c r="B40" s="16">
        <v>274</v>
      </c>
      <c r="C40" s="13" t="s">
        <v>1003</v>
      </c>
      <c r="D40" s="13" t="s">
        <v>1004</v>
      </c>
      <c r="E40" s="13">
        <v>0.77900000000000003</v>
      </c>
      <c r="F40" s="14"/>
      <c r="G40" s="15" t="s">
        <v>1005</v>
      </c>
      <c r="H40" s="13" t="s">
        <v>1006</v>
      </c>
      <c r="I40" s="13">
        <v>-0.10299999999999999</v>
      </c>
      <c r="J40" s="13" t="s">
        <v>1007</v>
      </c>
      <c r="K40" s="15" t="s">
        <v>688</v>
      </c>
      <c r="L40" s="13">
        <f>0.269</f>
        <v>0.26900000000000002</v>
      </c>
      <c r="M40" s="13" t="s">
        <v>690</v>
      </c>
      <c r="N40" s="13" t="s">
        <v>690</v>
      </c>
      <c r="O40" s="14"/>
      <c r="P40" s="13" t="s">
        <v>1008</v>
      </c>
      <c r="Q40" s="13" t="s">
        <v>1009</v>
      </c>
      <c r="R40" s="14"/>
      <c r="S40" s="13" t="s">
        <v>843</v>
      </c>
      <c r="T40" s="15" t="s">
        <v>1010</v>
      </c>
      <c r="U40" s="13">
        <f>0.03</f>
        <v>0.03</v>
      </c>
      <c r="V40" s="22"/>
      <c r="W40" s="21">
        <v>1E-3</v>
      </c>
      <c r="X40" s="21">
        <v>2E-3</v>
      </c>
    </row>
    <row r="41" spans="1:24" ht="20.25">
      <c r="A41" s="16" t="s">
        <v>306</v>
      </c>
      <c r="B41" s="16">
        <v>181</v>
      </c>
      <c r="C41" s="13" t="s">
        <v>1011</v>
      </c>
      <c r="D41" s="13" t="s">
        <v>1012</v>
      </c>
      <c r="E41" s="13">
        <v>0.74299999999999999</v>
      </c>
      <c r="F41" s="14"/>
      <c r="G41" s="13" t="s">
        <v>1013</v>
      </c>
      <c r="H41" s="13" t="s">
        <v>1014</v>
      </c>
      <c r="I41" s="14"/>
      <c r="J41" s="13" t="s">
        <v>1015</v>
      </c>
      <c r="K41" s="13" t="s">
        <v>1016</v>
      </c>
      <c r="L41" s="14"/>
      <c r="M41" s="13" t="s">
        <v>1017</v>
      </c>
      <c r="N41" s="13" t="s">
        <v>715</v>
      </c>
      <c r="O41" s="14"/>
      <c r="P41" s="13" t="s">
        <v>1018</v>
      </c>
      <c r="Q41" s="13" t="s">
        <v>1019</v>
      </c>
      <c r="R41" s="14"/>
      <c r="S41" s="13" t="s">
        <v>1020</v>
      </c>
      <c r="T41" s="15" t="s">
        <v>1021</v>
      </c>
      <c r="U41" s="13">
        <f t="shared" ref="U41:U42" si="0">0.002</f>
        <v>2E-3</v>
      </c>
      <c r="V41" s="22"/>
      <c r="W41" s="21">
        <v>1E-3</v>
      </c>
      <c r="X41" s="21">
        <v>1E-3</v>
      </c>
    </row>
    <row r="42" spans="1:24" ht="23.25">
      <c r="A42" s="16" t="s">
        <v>309</v>
      </c>
      <c r="B42" s="16">
        <v>15390</v>
      </c>
      <c r="C42" s="13" t="s">
        <v>766</v>
      </c>
      <c r="D42" s="13" t="s">
        <v>696</v>
      </c>
      <c r="E42" s="13">
        <v>2E-3</v>
      </c>
      <c r="F42" s="14"/>
      <c r="G42" s="13" t="s">
        <v>1022</v>
      </c>
      <c r="H42" s="13" t="s">
        <v>1023</v>
      </c>
      <c r="I42" s="14"/>
      <c r="J42" s="13" t="s">
        <v>1024</v>
      </c>
      <c r="K42" s="13" t="s">
        <v>904</v>
      </c>
      <c r="L42" s="14"/>
      <c r="M42" s="13" t="s">
        <v>864</v>
      </c>
      <c r="N42" s="13" t="s">
        <v>1025</v>
      </c>
      <c r="O42" s="14"/>
      <c r="P42" s="13" t="s">
        <v>1026</v>
      </c>
      <c r="Q42" s="13" t="s">
        <v>1027</v>
      </c>
      <c r="R42" s="14"/>
      <c r="S42" s="13" t="s">
        <v>926</v>
      </c>
      <c r="T42" s="15" t="s">
        <v>772</v>
      </c>
      <c r="U42" s="13">
        <f t="shared" si="0"/>
        <v>2E-3</v>
      </c>
      <c r="V42" s="22"/>
      <c r="W42" s="21">
        <v>0.04</v>
      </c>
      <c r="X42" s="21">
        <v>4.2000000000000003E-2</v>
      </c>
    </row>
    <row r="43" spans="1:24" ht="23.25">
      <c r="A43" s="11" t="s">
        <v>315</v>
      </c>
      <c r="B43" s="16">
        <v>49323</v>
      </c>
      <c r="C43" s="15" t="s">
        <v>854</v>
      </c>
      <c r="D43" s="13" t="s">
        <v>844</v>
      </c>
      <c r="E43" s="13" t="s">
        <v>697</v>
      </c>
      <c r="F43" s="13">
        <v>-1.2E-2</v>
      </c>
      <c r="G43" s="15" t="s">
        <v>1028</v>
      </c>
      <c r="H43" s="13" t="s">
        <v>1029</v>
      </c>
      <c r="I43" s="13">
        <v>-0.16600000000000001</v>
      </c>
      <c r="J43" s="15" t="s">
        <v>1030</v>
      </c>
      <c r="K43" s="13" t="s">
        <v>1031</v>
      </c>
      <c r="L43" s="13">
        <v>-1.2999999999999999E-2</v>
      </c>
      <c r="M43" s="15" t="s">
        <v>859</v>
      </c>
      <c r="N43" s="13" t="s">
        <v>828</v>
      </c>
      <c r="O43" s="13">
        <v>-1.2E-2</v>
      </c>
      <c r="P43" s="15" t="s">
        <v>1032</v>
      </c>
      <c r="Q43" s="13" t="s">
        <v>1033</v>
      </c>
      <c r="R43" s="13">
        <v>-6.0000000000000001E-3</v>
      </c>
      <c r="S43" s="15" t="s">
        <v>1034</v>
      </c>
      <c r="T43" s="13" t="s">
        <v>1035</v>
      </c>
      <c r="U43" s="13">
        <v>-4.7E-2</v>
      </c>
      <c r="V43" s="22"/>
      <c r="W43" s="21">
        <v>2.3E-2</v>
      </c>
      <c r="X43" s="21">
        <v>2.8000000000000001E-2</v>
      </c>
    </row>
    <row r="44" spans="1:24" ht="23.25">
      <c r="A44" s="16" t="s">
        <v>324</v>
      </c>
      <c r="B44" s="16">
        <v>465</v>
      </c>
      <c r="C44" s="15" t="s">
        <v>1036</v>
      </c>
      <c r="D44" s="13" t="s">
        <v>949</v>
      </c>
      <c r="E44" s="13" t="s">
        <v>697</v>
      </c>
      <c r="F44" s="13">
        <v>-6.0000000000000001E-3</v>
      </c>
      <c r="G44" s="15" t="s">
        <v>1037</v>
      </c>
      <c r="H44" s="13" t="s">
        <v>1038</v>
      </c>
      <c r="I44" s="13">
        <v>-0.19900000000000001</v>
      </c>
      <c r="J44" s="13" t="s">
        <v>1039</v>
      </c>
      <c r="K44" s="15" t="s">
        <v>688</v>
      </c>
      <c r="L44" s="13">
        <f>0.172</f>
        <v>0.17199999999999999</v>
      </c>
      <c r="M44" s="13" t="s">
        <v>1040</v>
      </c>
      <c r="N44" s="13" t="s">
        <v>1040</v>
      </c>
      <c r="O44" s="14"/>
      <c r="P44" s="13" t="s">
        <v>1041</v>
      </c>
      <c r="Q44" s="13" t="s">
        <v>1042</v>
      </c>
      <c r="R44" s="14"/>
      <c r="S44" s="15" t="s">
        <v>892</v>
      </c>
      <c r="T44" s="13" t="s">
        <v>823</v>
      </c>
      <c r="U44" s="13">
        <v>-3.4000000000000002E-2</v>
      </c>
      <c r="V44" s="22"/>
      <c r="W44" s="21">
        <v>1E-3</v>
      </c>
      <c r="X44" s="21">
        <v>2E-3</v>
      </c>
    </row>
    <row r="45" spans="1:24" ht="23.25">
      <c r="A45" s="16" t="s">
        <v>332</v>
      </c>
      <c r="B45" s="16">
        <v>10502</v>
      </c>
      <c r="C45" s="15" t="s">
        <v>1043</v>
      </c>
      <c r="D45" s="13" t="s">
        <v>755</v>
      </c>
      <c r="E45" s="13" t="s">
        <v>697</v>
      </c>
      <c r="F45" s="13">
        <v>-1.2999999999999999E-2</v>
      </c>
      <c r="G45" s="15" t="s">
        <v>1044</v>
      </c>
      <c r="H45" s="13" t="s">
        <v>1045</v>
      </c>
      <c r="I45" s="13">
        <v>-0.14799999999999999</v>
      </c>
      <c r="J45" s="13" t="s">
        <v>1046</v>
      </c>
      <c r="K45" s="13" t="s">
        <v>1047</v>
      </c>
      <c r="L45" s="14"/>
      <c r="M45" s="15" t="s">
        <v>1048</v>
      </c>
      <c r="N45" s="13" t="s">
        <v>1021</v>
      </c>
      <c r="O45" s="13">
        <v>-8.9999999999999993E-3</v>
      </c>
      <c r="P45" s="15" t="s">
        <v>1049</v>
      </c>
      <c r="Q45" s="13" t="s">
        <v>1050</v>
      </c>
      <c r="R45" s="13">
        <v>-2.7E-2</v>
      </c>
      <c r="S45" s="15" t="s">
        <v>943</v>
      </c>
      <c r="T45" s="13" t="s">
        <v>1051</v>
      </c>
      <c r="U45" s="13">
        <v>-3.5000000000000003E-2</v>
      </c>
      <c r="V45" s="22"/>
      <c r="W45" s="21">
        <v>1.7000000000000001E-2</v>
      </c>
      <c r="X45" s="21">
        <v>3.4000000000000002E-2</v>
      </c>
    </row>
    <row r="46" spans="1:24" ht="23.25">
      <c r="A46" s="16" t="s">
        <v>342</v>
      </c>
      <c r="B46" s="16">
        <v>1030</v>
      </c>
      <c r="C46" s="15" t="s">
        <v>1052</v>
      </c>
      <c r="D46" s="13" t="s">
        <v>1053</v>
      </c>
      <c r="E46" s="13">
        <v>1.2E-2</v>
      </c>
      <c r="F46" s="13">
        <v>-7.0000000000000001E-3</v>
      </c>
      <c r="G46" s="15" t="s">
        <v>1054</v>
      </c>
      <c r="H46" s="13" t="s">
        <v>1055</v>
      </c>
      <c r="I46" s="13">
        <v>-0.248</v>
      </c>
      <c r="J46" s="13" t="s">
        <v>1056</v>
      </c>
      <c r="K46" s="13" t="s">
        <v>688</v>
      </c>
      <c r="L46" s="14"/>
      <c r="M46" s="13" t="s">
        <v>674</v>
      </c>
      <c r="N46" s="13" t="s">
        <v>714</v>
      </c>
      <c r="O46" s="14"/>
      <c r="P46" s="13" t="s">
        <v>1057</v>
      </c>
      <c r="Q46" s="13" t="s">
        <v>1058</v>
      </c>
      <c r="R46" s="14"/>
      <c r="S46" s="15" t="s">
        <v>843</v>
      </c>
      <c r="T46" s="13" t="s">
        <v>1059</v>
      </c>
      <c r="U46" s="13">
        <v>-8.0000000000000002E-3</v>
      </c>
      <c r="V46" s="22"/>
      <c r="W46" s="21">
        <v>1E-3</v>
      </c>
      <c r="X46" s="21">
        <v>5.0000000000000001E-3</v>
      </c>
    </row>
    <row r="47" spans="1:24" ht="23.25">
      <c r="A47" s="16" t="s">
        <v>351</v>
      </c>
      <c r="B47" s="16">
        <v>37577</v>
      </c>
      <c r="C47" s="15" t="s">
        <v>1060</v>
      </c>
      <c r="D47" s="13" t="s">
        <v>1061</v>
      </c>
      <c r="E47" s="13" t="s">
        <v>697</v>
      </c>
      <c r="F47" s="13">
        <v>-4.2000000000000003E-2</v>
      </c>
      <c r="G47" s="15" t="s">
        <v>1062</v>
      </c>
      <c r="H47" s="13" t="s">
        <v>1063</v>
      </c>
      <c r="I47" s="13">
        <v>-0.16600000000000001</v>
      </c>
      <c r="J47" s="13" t="s">
        <v>1030</v>
      </c>
      <c r="K47" s="13" t="s">
        <v>1064</v>
      </c>
      <c r="L47" s="14"/>
      <c r="M47" s="15" t="s">
        <v>735</v>
      </c>
      <c r="N47" s="13" t="s">
        <v>1065</v>
      </c>
      <c r="O47" s="13">
        <v>-6.6000000000000003E-2</v>
      </c>
      <c r="P47" s="15" t="s">
        <v>1066</v>
      </c>
      <c r="Q47" s="13" t="s">
        <v>1067</v>
      </c>
      <c r="R47" s="13">
        <v>-5.8999999999999997E-2</v>
      </c>
      <c r="S47" s="15" t="s">
        <v>1068</v>
      </c>
      <c r="T47" s="13" t="s">
        <v>1069</v>
      </c>
      <c r="U47" s="13">
        <v>-8.7999999999999995E-2</v>
      </c>
      <c r="V47" s="22"/>
      <c r="W47" s="21">
        <v>6.5000000000000002E-2</v>
      </c>
      <c r="X47" s="21">
        <v>9.9000000000000005E-2</v>
      </c>
    </row>
    <row r="48" spans="1:24" ht="23.25">
      <c r="A48" s="16" t="s">
        <v>360</v>
      </c>
      <c r="B48" s="16">
        <v>2723</v>
      </c>
      <c r="C48" s="13" t="s">
        <v>701</v>
      </c>
      <c r="D48" s="13" t="s">
        <v>701</v>
      </c>
      <c r="E48" s="13">
        <v>0.72</v>
      </c>
      <c r="F48" s="14"/>
      <c r="G48" s="15" t="s">
        <v>1070</v>
      </c>
      <c r="H48" s="13" t="s">
        <v>1071</v>
      </c>
      <c r="I48" s="13">
        <v>-3.5999999999999997E-2</v>
      </c>
      <c r="J48" s="13" t="s">
        <v>1072</v>
      </c>
      <c r="K48" s="13" t="s">
        <v>1073</v>
      </c>
      <c r="L48" s="14"/>
      <c r="M48" s="13" t="s">
        <v>1074</v>
      </c>
      <c r="N48" s="13" t="s">
        <v>741</v>
      </c>
      <c r="O48" s="14"/>
      <c r="P48" s="13" t="s">
        <v>1075</v>
      </c>
      <c r="Q48" s="13" t="s">
        <v>1076</v>
      </c>
      <c r="R48" s="14"/>
      <c r="S48" s="15" t="s">
        <v>1059</v>
      </c>
      <c r="T48" s="13" t="s">
        <v>1077</v>
      </c>
      <c r="U48" s="13">
        <v>-3.0000000000000001E-3</v>
      </c>
      <c r="V48" s="22"/>
      <c r="W48" s="21">
        <v>6.0000000000000001E-3</v>
      </c>
      <c r="X48" s="21">
        <v>6.0000000000000001E-3</v>
      </c>
    </row>
    <row r="49" spans="1:24" ht="20.25">
      <c r="A49" s="11" t="s">
        <v>369</v>
      </c>
      <c r="B49" s="16">
        <v>2463</v>
      </c>
      <c r="C49" s="13" t="s">
        <v>1078</v>
      </c>
      <c r="D49" s="13" t="s">
        <v>701</v>
      </c>
      <c r="E49" s="13">
        <v>0.12</v>
      </c>
      <c r="F49" s="14"/>
      <c r="G49" s="15" t="s">
        <v>1079</v>
      </c>
      <c r="H49" s="13" t="s">
        <v>1080</v>
      </c>
      <c r="I49" s="13">
        <v>-3.5000000000000003E-2</v>
      </c>
      <c r="J49" s="13" t="s">
        <v>688</v>
      </c>
      <c r="K49" s="13" t="s">
        <v>688</v>
      </c>
      <c r="L49" s="14"/>
      <c r="M49" s="13" t="s">
        <v>757</v>
      </c>
      <c r="N49" s="13" t="s">
        <v>881</v>
      </c>
      <c r="O49" s="14"/>
      <c r="P49" s="13" t="s">
        <v>1081</v>
      </c>
      <c r="Q49" s="13" t="s">
        <v>1082</v>
      </c>
      <c r="R49" s="14"/>
      <c r="S49" s="13" t="s">
        <v>951</v>
      </c>
      <c r="T49" s="13" t="s">
        <v>935</v>
      </c>
      <c r="U49" s="14"/>
      <c r="V49" s="22"/>
      <c r="W49" s="21">
        <v>5.0000000000000001E-3</v>
      </c>
      <c r="X49" s="21">
        <v>8.0000000000000002E-3</v>
      </c>
    </row>
    <row r="50" spans="1:24" ht="23.25">
      <c r="A50" s="11" t="s">
        <v>378</v>
      </c>
      <c r="B50" s="16">
        <v>73147</v>
      </c>
      <c r="C50" s="15" t="s">
        <v>675</v>
      </c>
      <c r="D50" s="13" t="s">
        <v>1083</v>
      </c>
      <c r="E50" s="13" t="s">
        <v>697</v>
      </c>
      <c r="F50" s="13">
        <v>-4.0000000000000001E-3</v>
      </c>
      <c r="G50" s="15" t="s">
        <v>1084</v>
      </c>
      <c r="H50" s="13" t="s">
        <v>1085</v>
      </c>
      <c r="I50" s="13">
        <v>-5.3999999999999999E-2</v>
      </c>
      <c r="J50" s="13" t="s">
        <v>1086</v>
      </c>
      <c r="K50" s="13" t="s">
        <v>1087</v>
      </c>
      <c r="L50" s="14"/>
      <c r="M50" s="15" t="s">
        <v>859</v>
      </c>
      <c r="N50" s="13" t="s">
        <v>1088</v>
      </c>
      <c r="O50" s="13">
        <v>-3.0000000000000001E-3</v>
      </c>
      <c r="P50" s="13" t="s">
        <v>1089</v>
      </c>
      <c r="Q50" s="13" t="s">
        <v>1090</v>
      </c>
      <c r="R50" s="14"/>
      <c r="S50" s="15" t="s">
        <v>1091</v>
      </c>
      <c r="T50" s="13" t="s">
        <v>1092</v>
      </c>
      <c r="U50" s="13">
        <v>-1.7000000000000001E-2</v>
      </c>
      <c r="V50" s="22"/>
      <c r="W50" s="21">
        <v>2.1999999999999999E-2</v>
      </c>
      <c r="X50" s="21">
        <v>0.02</v>
      </c>
    </row>
    <row r="51" spans="1:24" ht="23.25">
      <c r="A51" s="16" t="s">
        <v>387</v>
      </c>
      <c r="B51" s="16">
        <v>14390</v>
      </c>
      <c r="C51" s="15" t="s">
        <v>1093</v>
      </c>
      <c r="D51" s="13" t="s">
        <v>1094</v>
      </c>
      <c r="E51" s="13" t="s">
        <v>697</v>
      </c>
      <c r="F51" s="13">
        <v>-8.9999999999999993E-3</v>
      </c>
      <c r="G51" s="15" t="s">
        <v>1095</v>
      </c>
      <c r="H51" s="13" t="s">
        <v>1096</v>
      </c>
      <c r="I51" s="13">
        <v>-8.2000000000000003E-2</v>
      </c>
      <c r="J51" s="15" t="s">
        <v>1097</v>
      </c>
      <c r="K51" s="13" t="s">
        <v>1098</v>
      </c>
      <c r="L51" s="13">
        <v>-2.1999999999999999E-2</v>
      </c>
      <c r="M51" s="15" t="s">
        <v>870</v>
      </c>
      <c r="N51" s="13" t="s">
        <v>809</v>
      </c>
      <c r="O51" s="13">
        <v>-8.9999999999999993E-3</v>
      </c>
      <c r="P51" s="13" t="s">
        <v>1099</v>
      </c>
      <c r="Q51" s="13" t="s">
        <v>1100</v>
      </c>
      <c r="R51" s="14"/>
      <c r="S51" s="15" t="s">
        <v>1059</v>
      </c>
      <c r="T51" s="13" t="s">
        <v>1101</v>
      </c>
      <c r="U51" s="13">
        <v>-0.03</v>
      </c>
      <c r="V51" s="22"/>
      <c r="W51" s="21">
        <v>2.7E-2</v>
      </c>
      <c r="X51" s="21">
        <v>3.7999999999999999E-2</v>
      </c>
    </row>
    <row r="52" spans="1:24" ht="35.25">
      <c r="A52" s="16" t="s">
        <v>395</v>
      </c>
      <c r="B52" s="16">
        <v>3208</v>
      </c>
      <c r="C52" s="15" t="s">
        <v>1102</v>
      </c>
      <c r="D52" s="13" t="s">
        <v>1103</v>
      </c>
      <c r="E52" s="13" t="s">
        <v>697</v>
      </c>
      <c r="F52" s="13">
        <v>-4.0000000000000001E-3</v>
      </c>
      <c r="G52" s="15" t="s">
        <v>1104</v>
      </c>
      <c r="H52" s="13" t="s">
        <v>1105</v>
      </c>
      <c r="I52" s="13">
        <v>-5.3999999999999999E-2</v>
      </c>
      <c r="J52" s="13" t="s">
        <v>1106</v>
      </c>
      <c r="K52" s="13" t="s">
        <v>1107</v>
      </c>
      <c r="L52" s="14"/>
      <c r="M52" s="13" t="s">
        <v>854</v>
      </c>
      <c r="N52" s="13" t="s">
        <v>746</v>
      </c>
      <c r="O52" s="14"/>
      <c r="P52" s="13" t="s">
        <v>1108</v>
      </c>
      <c r="Q52" s="13" t="s">
        <v>1109</v>
      </c>
      <c r="R52" s="14"/>
      <c r="S52" s="13" t="s">
        <v>1110</v>
      </c>
      <c r="T52" s="13" t="s">
        <v>874</v>
      </c>
      <c r="U52" s="14"/>
      <c r="V52" s="22"/>
      <c r="W52" s="21">
        <v>8.0000000000000002E-3</v>
      </c>
      <c r="X52" s="21">
        <v>0.01</v>
      </c>
    </row>
    <row r="53" spans="1:24" ht="35.25">
      <c r="A53" s="16" t="s">
        <v>405</v>
      </c>
      <c r="B53" s="16">
        <v>1440</v>
      </c>
      <c r="C53" s="13" t="s">
        <v>1111</v>
      </c>
      <c r="D53" s="13" t="s">
        <v>1112</v>
      </c>
      <c r="E53" s="13">
        <v>0.26900000000000002</v>
      </c>
      <c r="F53" s="14"/>
      <c r="G53" s="13" t="s">
        <v>1113</v>
      </c>
      <c r="H53" s="13" t="s">
        <v>1114</v>
      </c>
      <c r="I53" s="14"/>
      <c r="J53" s="13" t="s">
        <v>1115</v>
      </c>
      <c r="K53" s="13" t="s">
        <v>1116</v>
      </c>
      <c r="L53" s="14"/>
      <c r="M53" s="13" t="s">
        <v>696</v>
      </c>
      <c r="N53" s="13" t="s">
        <v>696</v>
      </c>
      <c r="O53" s="14"/>
      <c r="P53" s="13" t="s">
        <v>1117</v>
      </c>
      <c r="Q53" s="13" t="s">
        <v>1118</v>
      </c>
      <c r="R53" s="14"/>
      <c r="S53" s="15" t="s">
        <v>900</v>
      </c>
      <c r="T53" s="13" t="s">
        <v>813</v>
      </c>
      <c r="U53" s="13">
        <v>-8.9999999999999993E-3</v>
      </c>
      <c r="V53" s="22"/>
      <c r="W53" s="21">
        <v>4.0000000000000001E-3</v>
      </c>
      <c r="X53" s="21">
        <v>3.0000000000000001E-3</v>
      </c>
    </row>
    <row r="54" spans="1:24" ht="23.25">
      <c r="A54" s="16" t="s">
        <v>414</v>
      </c>
      <c r="B54" s="16">
        <v>36979</v>
      </c>
      <c r="C54" s="15" t="s">
        <v>680</v>
      </c>
      <c r="D54" s="13" t="s">
        <v>1119</v>
      </c>
      <c r="E54" s="13" t="s">
        <v>697</v>
      </c>
      <c r="F54" s="13">
        <v>-8.9999999999999993E-3</v>
      </c>
      <c r="G54" s="15" t="s">
        <v>1120</v>
      </c>
      <c r="H54" s="13" t="s">
        <v>1121</v>
      </c>
      <c r="I54" s="13">
        <v>-3.6999999999999998E-2</v>
      </c>
      <c r="J54" s="13" t="s">
        <v>982</v>
      </c>
      <c r="K54" s="13" t="s">
        <v>1122</v>
      </c>
      <c r="L54" s="14"/>
      <c r="M54" s="15" t="s">
        <v>874</v>
      </c>
      <c r="N54" s="13" t="s">
        <v>1123</v>
      </c>
      <c r="O54" s="13">
        <v>-1.0999999999999999E-2</v>
      </c>
      <c r="P54" s="15" t="s">
        <v>1124</v>
      </c>
      <c r="Q54" s="13" t="s">
        <v>1125</v>
      </c>
      <c r="R54" s="13">
        <v>-1.7000000000000001E-2</v>
      </c>
      <c r="S54" s="15" t="s">
        <v>783</v>
      </c>
      <c r="T54" s="13" t="s">
        <v>1001</v>
      </c>
      <c r="U54" s="13">
        <v>-1.2E-2</v>
      </c>
      <c r="V54" s="22"/>
      <c r="W54" s="21">
        <v>9.5000000000000001E-2</v>
      </c>
      <c r="X54" s="21">
        <v>0.114</v>
      </c>
    </row>
    <row r="55" spans="1:24" ht="23.25">
      <c r="A55" s="16" t="s">
        <v>424</v>
      </c>
      <c r="B55" s="16">
        <v>16713</v>
      </c>
      <c r="C55" s="15" t="s">
        <v>859</v>
      </c>
      <c r="D55" s="13" t="s">
        <v>905</v>
      </c>
      <c r="E55" s="13" t="s">
        <v>697</v>
      </c>
      <c r="F55" s="13">
        <v>-0.01</v>
      </c>
      <c r="G55" s="15" t="s">
        <v>1126</v>
      </c>
      <c r="H55" s="13" t="s">
        <v>1127</v>
      </c>
      <c r="I55" s="13">
        <v>-5.2999999999999999E-2</v>
      </c>
      <c r="J55" s="13" t="s">
        <v>1128</v>
      </c>
      <c r="K55" s="13" t="s">
        <v>1129</v>
      </c>
      <c r="L55" s="14"/>
      <c r="M55" s="15" t="s">
        <v>796</v>
      </c>
      <c r="N55" s="13" t="s">
        <v>843</v>
      </c>
      <c r="O55" s="13">
        <v>-6.0000000000000001E-3</v>
      </c>
      <c r="P55" s="15" t="s">
        <v>1087</v>
      </c>
      <c r="Q55" s="13" t="s">
        <v>1130</v>
      </c>
      <c r="R55" s="13">
        <v>-1.9E-2</v>
      </c>
      <c r="S55" s="15" t="s">
        <v>1131</v>
      </c>
      <c r="T55" s="13" t="s">
        <v>1132</v>
      </c>
      <c r="U55" s="13">
        <v>-2.1999999999999999E-2</v>
      </c>
      <c r="V55" s="22"/>
      <c r="W55" s="21">
        <v>5.1999999999999998E-2</v>
      </c>
      <c r="X55" s="21">
        <v>5.5E-2</v>
      </c>
    </row>
    <row r="56" spans="1:24" ht="35.25">
      <c r="A56" s="16" t="s">
        <v>432</v>
      </c>
      <c r="B56" s="16">
        <v>2325</v>
      </c>
      <c r="C56" s="13" t="s">
        <v>1112</v>
      </c>
      <c r="D56" s="13" t="s">
        <v>1133</v>
      </c>
      <c r="E56" s="13">
        <v>0.215</v>
      </c>
      <c r="F56" s="14"/>
      <c r="G56" s="13" t="s">
        <v>1134</v>
      </c>
      <c r="H56" s="13" t="s">
        <v>1135</v>
      </c>
      <c r="I56" s="14"/>
      <c r="J56" s="13" t="s">
        <v>1136</v>
      </c>
      <c r="K56" s="13" t="s">
        <v>688</v>
      </c>
      <c r="L56" s="14"/>
      <c r="M56" s="13" t="s">
        <v>1074</v>
      </c>
      <c r="N56" s="13" t="s">
        <v>1074</v>
      </c>
      <c r="O56" s="14"/>
      <c r="P56" s="13" t="s">
        <v>1129</v>
      </c>
      <c r="Q56" s="13" t="s">
        <v>1137</v>
      </c>
      <c r="R56" s="14"/>
      <c r="S56" s="13" t="s">
        <v>1138</v>
      </c>
      <c r="T56" s="15" t="s">
        <v>935</v>
      </c>
      <c r="U56" s="13">
        <f>0.009</f>
        <v>8.9999999999999993E-3</v>
      </c>
      <c r="V56" s="22"/>
      <c r="W56" s="21">
        <v>5.0000000000000001E-3</v>
      </c>
      <c r="X56" s="21">
        <v>6.0000000000000001E-3</v>
      </c>
    </row>
    <row r="57" spans="1:24" ht="23.25">
      <c r="A57" s="16" t="s">
        <v>441</v>
      </c>
      <c r="B57" s="16">
        <v>8411</v>
      </c>
      <c r="C57" s="15" t="s">
        <v>833</v>
      </c>
      <c r="D57" s="13" t="s">
        <v>865</v>
      </c>
      <c r="E57" s="13" t="s">
        <v>697</v>
      </c>
      <c r="F57" s="13">
        <v>-4.0000000000000001E-3</v>
      </c>
      <c r="G57" s="15" t="s">
        <v>1139</v>
      </c>
      <c r="H57" s="13" t="s">
        <v>1140</v>
      </c>
      <c r="I57" s="13">
        <v>-5.5E-2</v>
      </c>
      <c r="J57" s="13" t="s">
        <v>1141</v>
      </c>
      <c r="K57" s="13" t="s">
        <v>1142</v>
      </c>
      <c r="L57" s="14"/>
      <c r="M57" s="15" t="s">
        <v>682</v>
      </c>
      <c r="N57" s="13" t="s">
        <v>680</v>
      </c>
      <c r="O57" s="13">
        <v>-3.0000000000000001E-3</v>
      </c>
      <c r="P57" s="13" t="s">
        <v>1143</v>
      </c>
      <c r="Q57" s="13" t="s">
        <v>1144</v>
      </c>
      <c r="R57" s="14"/>
      <c r="S57" s="15" t="s">
        <v>1145</v>
      </c>
      <c r="T57" s="13" t="s">
        <v>1146</v>
      </c>
      <c r="U57" s="13">
        <v>-1.4999999999999999E-2</v>
      </c>
      <c r="V57" s="22"/>
      <c r="W57" s="21">
        <v>2.4E-2</v>
      </c>
      <c r="X57" s="21">
        <v>1.7000000000000001E-2</v>
      </c>
    </row>
    <row r="58" spans="1:24" ht="35.25">
      <c r="A58" s="16" t="s">
        <v>449</v>
      </c>
      <c r="B58" s="16">
        <v>9861</v>
      </c>
      <c r="C58" s="15" t="s">
        <v>870</v>
      </c>
      <c r="D58" s="13" t="s">
        <v>849</v>
      </c>
      <c r="E58" s="13" t="s">
        <v>697</v>
      </c>
      <c r="F58" s="13">
        <v>-6.0000000000000001E-3</v>
      </c>
      <c r="G58" s="15" t="s">
        <v>1147</v>
      </c>
      <c r="H58" s="13" t="s">
        <v>1148</v>
      </c>
      <c r="I58" s="13">
        <v>-5.8999999999999997E-2</v>
      </c>
      <c r="J58" s="13" t="s">
        <v>1149</v>
      </c>
      <c r="K58" s="15" t="s">
        <v>1150</v>
      </c>
      <c r="L58" s="13">
        <f>0.052</f>
        <v>5.1999999999999998E-2</v>
      </c>
      <c r="M58" s="15" t="s">
        <v>963</v>
      </c>
      <c r="N58" s="13" t="s">
        <v>1151</v>
      </c>
      <c r="O58" s="13">
        <v>-7.0000000000000001E-3</v>
      </c>
      <c r="P58" s="13" t="s">
        <v>1152</v>
      </c>
      <c r="Q58" s="13" t="s">
        <v>1153</v>
      </c>
      <c r="R58" s="14"/>
      <c r="S58" s="15" t="s">
        <v>1154</v>
      </c>
      <c r="T58" s="13" t="s">
        <v>1155</v>
      </c>
      <c r="U58" s="13">
        <v>-2.5999999999999999E-2</v>
      </c>
      <c r="V58" s="22"/>
      <c r="W58" s="21">
        <v>0.03</v>
      </c>
      <c r="X58" s="21">
        <v>1.9E-2</v>
      </c>
    </row>
    <row r="59" spans="1:24" ht="20.25">
      <c r="A59" s="16" t="s">
        <v>460</v>
      </c>
      <c r="B59" s="16">
        <v>5268</v>
      </c>
      <c r="C59" s="13" t="s">
        <v>1156</v>
      </c>
      <c r="D59" s="13" t="s">
        <v>775</v>
      </c>
      <c r="E59" s="13">
        <v>4.0000000000000001E-3</v>
      </c>
      <c r="F59" s="14"/>
      <c r="G59" s="15" t="s">
        <v>1157</v>
      </c>
      <c r="H59" s="13" t="s">
        <v>1158</v>
      </c>
      <c r="I59" s="13">
        <v>-4.2000000000000003E-2</v>
      </c>
      <c r="J59" s="13" t="s">
        <v>1159</v>
      </c>
      <c r="K59" s="13" t="s">
        <v>1160</v>
      </c>
      <c r="L59" s="14"/>
      <c r="M59" s="13" t="s">
        <v>675</v>
      </c>
      <c r="N59" s="13" t="s">
        <v>1161</v>
      </c>
      <c r="O59" s="14"/>
      <c r="P59" s="13" t="s">
        <v>1162</v>
      </c>
      <c r="Q59" s="13" t="s">
        <v>1163</v>
      </c>
      <c r="R59" s="14"/>
      <c r="S59" s="15" t="s">
        <v>946</v>
      </c>
      <c r="T59" s="13" t="s">
        <v>1164</v>
      </c>
      <c r="U59" s="13">
        <v>-5.0000000000000001E-3</v>
      </c>
      <c r="V59" s="22"/>
      <c r="W59" s="21">
        <v>0.01</v>
      </c>
      <c r="X59" s="21">
        <v>1.4E-2</v>
      </c>
    </row>
    <row r="60" spans="1:24" ht="23.25">
      <c r="A60" s="16" t="s">
        <v>468</v>
      </c>
      <c r="B60" s="16">
        <v>2776</v>
      </c>
      <c r="C60" s="13" t="s">
        <v>1043</v>
      </c>
      <c r="D60" s="13" t="s">
        <v>1165</v>
      </c>
      <c r="E60" s="13">
        <v>3.4000000000000002E-2</v>
      </c>
      <c r="F60" s="14"/>
      <c r="G60" s="15" t="s">
        <v>1166</v>
      </c>
      <c r="H60" s="13" t="s">
        <v>1167</v>
      </c>
      <c r="I60" s="13">
        <v>-6.2E-2</v>
      </c>
      <c r="J60" s="13" t="s">
        <v>1168</v>
      </c>
      <c r="K60" s="13" t="s">
        <v>1169</v>
      </c>
      <c r="L60" s="14"/>
      <c r="M60" s="13" t="s">
        <v>757</v>
      </c>
      <c r="N60" s="13" t="s">
        <v>758</v>
      </c>
      <c r="O60" s="14"/>
      <c r="P60" s="13" t="s">
        <v>1170</v>
      </c>
      <c r="Q60" s="13" t="s">
        <v>1171</v>
      </c>
      <c r="R60" s="14"/>
      <c r="S60" s="15" t="s">
        <v>1172</v>
      </c>
      <c r="T60" s="13" t="s">
        <v>1173</v>
      </c>
      <c r="U60" s="13">
        <v>-2.1000000000000001E-2</v>
      </c>
      <c r="V60" s="22"/>
      <c r="W60" s="21">
        <v>8.0000000000000002E-3</v>
      </c>
      <c r="X60" s="21">
        <v>7.0000000000000001E-3</v>
      </c>
    </row>
    <row r="61" spans="1:24" ht="35.25">
      <c r="A61" s="16" t="s">
        <v>476</v>
      </c>
      <c r="B61" s="16">
        <v>3528</v>
      </c>
      <c r="C61" s="13" t="s">
        <v>1174</v>
      </c>
      <c r="D61" s="13" t="s">
        <v>1175</v>
      </c>
      <c r="E61" s="13">
        <v>6.0999999999999999E-2</v>
      </c>
      <c r="F61" s="14"/>
      <c r="G61" s="15" t="s">
        <v>1176</v>
      </c>
      <c r="H61" s="13" t="s">
        <v>1177</v>
      </c>
      <c r="I61" s="13">
        <v>-4.7E-2</v>
      </c>
      <c r="J61" s="13" t="s">
        <v>1178</v>
      </c>
      <c r="K61" s="13" t="s">
        <v>1179</v>
      </c>
      <c r="L61" s="14"/>
      <c r="M61" s="15" t="s">
        <v>746</v>
      </c>
      <c r="N61" s="13" t="s">
        <v>698</v>
      </c>
      <c r="O61" s="13">
        <v>-1E-3</v>
      </c>
      <c r="P61" s="13" t="s">
        <v>1180</v>
      </c>
      <c r="Q61" s="13" t="s">
        <v>1181</v>
      </c>
      <c r="R61" s="14"/>
      <c r="S61" s="13" t="s">
        <v>1182</v>
      </c>
      <c r="T61" s="15" t="s">
        <v>1183</v>
      </c>
      <c r="U61" s="13">
        <f>0.008</f>
        <v>8.0000000000000002E-3</v>
      </c>
      <c r="V61" s="22"/>
      <c r="W61" s="21">
        <v>6.0000000000000001E-3</v>
      </c>
      <c r="X61" s="21">
        <v>0.01</v>
      </c>
    </row>
    <row r="62" spans="1:24" ht="35.25">
      <c r="A62" s="16" t="s">
        <v>484</v>
      </c>
      <c r="B62" s="16">
        <v>363</v>
      </c>
      <c r="C62" s="13" t="s">
        <v>1184</v>
      </c>
      <c r="D62" s="13" t="s">
        <v>919</v>
      </c>
      <c r="E62" s="13">
        <v>0.52200000000000002</v>
      </c>
      <c r="F62" s="14"/>
      <c r="G62" s="13" t="s">
        <v>1185</v>
      </c>
      <c r="H62" s="13" t="s">
        <v>1186</v>
      </c>
      <c r="I62" s="14"/>
      <c r="J62" s="13" t="s">
        <v>1187</v>
      </c>
      <c r="K62" s="13" t="s">
        <v>1188</v>
      </c>
      <c r="L62" s="14"/>
      <c r="M62" s="13" t="s">
        <v>690</v>
      </c>
      <c r="N62" s="13" t="s">
        <v>690</v>
      </c>
      <c r="O62" s="14"/>
      <c r="P62" s="13" t="s">
        <v>1189</v>
      </c>
      <c r="Q62" s="13" t="s">
        <v>1190</v>
      </c>
      <c r="R62" s="14"/>
      <c r="S62" s="13" t="s">
        <v>849</v>
      </c>
      <c r="T62" s="15" t="s">
        <v>1191</v>
      </c>
      <c r="U62" s="13">
        <f>0.006</f>
        <v>6.0000000000000001E-3</v>
      </c>
      <c r="V62" s="22"/>
      <c r="W62" s="21">
        <v>1E-3</v>
      </c>
      <c r="X62" s="21">
        <v>1E-3</v>
      </c>
    </row>
    <row r="63" spans="1:24" ht="35.25">
      <c r="A63" s="16" t="s">
        <v>491</v>
      </c>
      <c r="B63" s="16">
        <v>3017</v>
      </c>
      <c r="C63" s="15" t="s">
        <v>1165</v>
      </c>
      <c r="D63" s="13" t="s">
        <v>1192</v>
      </c>
      <c r="E63" s="13" t="s">
        <v>697</v>
      </c>
      <c r="F63" s="13">
        <v>-7.0000000000000001E-3</v>
      </c>
      <c r="G63" s="15" t="s">
        <v>1193</v>
      </c>
      <c r="H63" s="13" t="s">
        <v>1194</v>
      </c>
      <c r="I63" s="13">
        <v>-0.11899999999999999</v>
      </c>
      <c r="J63" s="13" t="s">
        <v>1195</v>
      </c>
      <c r="K63" s="13" t="s">
        <v>1196</v>
      </c>
      <c r="L63" s="14"/>
      <c r="M63" s="15" t="s">
        <v>758</v>
      </c>
      <c r="N63" s="13" t="s">
        <v>746</v>
      </c>
      <c r="O63" s="13">
        <v>-1E-3</v>
      </c>
      <c r="P63" s="13" t="s">
        <v>1197</v>
      </c>
      <c r="Q63" s="13" t="s">
        <v>1198</v>
      </c>
      <c r="R63" s="14"/>
      <c r="S63" s="15" t="s">
        <v>1199</v>
      </c>
      <c r="T63" s="13" t="s">
        <v>1200</v>
      </c>
      <c r="U63" s="13">
        <v>-6.0000000000000001E-3</v>
      </c>
      <c r="V63" s="22"/>
      <c r="W63" s="21">
        <v>7.0000000000000001E-3</v>
      </c>
      <c r="X63" s="21">
        <v>8.0000000000000002E-3</v>
      </c>
    </row>
    <row r="64" spans="1:24" ht="35.25">
      <c r="A64" s="16" t="s">
        <v>502</v>
      </c>
      <c r="B64" s="16">
        <v>2218</v>
      </c>
      <c r="C64" s="13" t="s">
        <v>700</v>
      </c>
      <c r="D64" s="13" t="s">
        <v>864</v>
      </c>
      <c r="E64" s="13">
        <v>0.53</v>
      </c>
      <c r="F64" s="14"/>
      <c r="G64" s="15" t="s">
        <v>1201</v>
      </c>
      <c r="H64" s="13" t="s">
        <v>1202</v>
      </c>
      <c r="I64" s="13">
        <v>-0.109</v>
      </c>
      <c r="J64" s="13" t="s">
        <v>1203</v>
      </c>
      <c r="K64" s="13" t="s">
        <v>1204</v>
      </c>
      <c r="L64" s="14"/>
      <c r="M64" s="13" t="s">
        <v>927</v>
      </c>
      <c r="N64" s="13" t="s">
        <v>962</v>
      </c>
      <c r="O64" s="14"/>
      <c r="P64" s="13" t="s">
        <v>1205</v>
      </c>
      <c r="Q64" s="13" t="s">
        <v>1206</v>
      </c>
      <c r="R64" s="14"/>
      <c r="S64" s="15" t="s">
        <v>1207</v>
      </c>
      <c r="T64" s="13" t="s">
        <v>1208</v>
      </c>
      <c r="U64" s="13">
        <v>-4.0000000000000001E-3</v>
      </c>
      <c r="V64" s="22"/>
      <c r="W64" s="21">
        <v>6.0000000000000001E-3</v>
      </c>
      <c r="X64" s="21">
        <v>7.0000000000000001E-3</v>
      </c>
    </row>
    <row r="65" spans="1:24" ht="20.25">
      <c r="A65" s="11" t="s">
        <v>508</v>
      </c>
      <c r="B65" s="16">
        <v>274799</v>
      </c>
      <c r="C65" s="15" t="s">
        <v>1060</v>
      </c>
      <c r="D65" s="13" t="s">
        <v>1209</v>
      </c>
      <c r="E65" s="13" t="s">
        <v>697</v>
      </c>
      <c r="F65" s="13">
        <v>-4.0000000000000001E-3</v>
      </c>
      <c r="G65" s="15" t="s">
        <v>1210</v>
      </c>
      <c r="H65" s="13" t="s">
        <v>1211</v>
      </c>
      <c r="I65" s="13">
        <v>-0.02</v>
      </c>
      <c r="J65" s="13" t="s">
        <v>1156</v>
      </c>
      <c r="K65" s="15" t="s">
        <v>741</v>
      </c>
      <c r="L65" s="13">
        <f>0.012</f>
        <v>1.2E-2</v>
      </c>
      <c r="M65" s="15" t="s">
        <v>1212</v>
      </c>
      <c r="N65" s="13" t="s">
        <v>1213</v>
      </c>
      <c r="O65" s="13">
        <v>-8.0000000000000002E-3</v>
      </c>
      <c r="P65" s="15" t="s">
        <v>1062</v>
      </c>
      <c r="Q65" s="13" t="s">
        <v>1214</v>
      </c>
      <c r="R65" s="13">
        <v>-6.0000000000000001E-3</v>
      </c>
      <c r="S65" s="15" t="s">
        <v>1215</v>
      </c>
      <c r="T65" s="13" t="s">
        <v>1216</v>
      </c>
      <c r="U65" s="13">
        <v>-1.4999999999999999E-2</v>
      </c>
      <c r="V65" s="22"/>
      <c r="W65" s="21">
        <v>0.09</v>
      </c>
      <c r="X65" s="21">
        <v>7.0000000000000007E-2</v>
      </c>
    </row>
    <row r="66" spans="1:24" ht="23.25">
      <c r="A66" s="16" t="s">
        <v>514</v>
      </c>
      <c r="B66" s="16">
        <v>27519</v>
      </c>
      <c r="C66" s="15" t="s">
        <v>906</v>
      </c>
      <c r="D66" s="13" t="s">
        <v>1217</v>
      </c>
      <c r="E66" s="13" t="s">
        <v>697</v>
      </c>
      <c r="F66" s="13">
        <v>-6.0000000000000001E-3</v>
      </c>
      <c r="G66" s="15" t="s">
        <v>1218</v>
      </c>
      <c r="H66" s="13" t="s">
        <v>1219</v>
      </c>
      <c r="I66" s="13">
        <v>-4.8000000000000001E-2</v>
      </c>
      <c r="J66" s="13" t="s">
        <v>1220</v>
      </c>
      <c r="K66" s="13" t="s">
        <v>1221</v>
      </c>
      <c r="L66" s="14"/>
      <c r="M66" s="15" t="s">
        <v>1222</v>
      </c>
      <c r="N66" s="13" t="s">
        <v>1154</v>
      </c>
      <c r="O66" s="13">
        <v>-8.0000000000000002E-3</v>
      </c>
      <c r="P66" s="13" t="s">
        <v>1223</v>
      </c>
      <c r="Q66" s="13" t="s">
        <v>1224</v>
      </c>
      <c r="R66" s="14"/>
      <c r="S66" s="15" t="s">
        <v>1225</v>
      </c>
      <c r="T66" s="13" t="s">
        <v>1226</v>
      </c>
      <c r="U66" s="13">
        <v>-0.01</v>
      </c>
      <c r="V66" s="22"/>
      <c r="W66" s="21">
        <v>6.8000000000000005E-2</v>
      </c>
      <c r="X66" s="21">
        <v>9.6000000000000002E-2</v>
      </c>
    </row>
    <row r="67" spans="1:24" ht="23.25">
      <c r="A67" s="16" t="s">
        <v>523</v>
      </c>
      <c r="B67" s="16">
        <v>340</v>
      </c>
      <c r="C67" s="13" t="s">
        <v>1227</v>
      </c>
      <c r="D67" s="15" t="s">
        <v>1228</v>
      </c>
      <c r="E67" s="13">
        <v>1.2E-2</v>
      </c>
      <c r="F67" s="13">
        <f>0.01</f>
        <v>0.01</v>
      </c>
      <c r="G67" s="13" t="s">
        <v>1229</v>
      </c>
      <c r="H67" s="13" t="s">
        <v>1230</v>
      </c>
      <c r="I67" s="14"/>
      <c r="J67" s="13" t="s">
        <v>688</v>
      </c>
      <c r="K67" s="13" t="s">
        <v>688</v>
      </c>
      <c r="L67" s="14"/>
      <c r="M67" s="13" t="s">
        <v>690</v>
      </c>
      <c r="N67" s="13" t="s">
        <v>690</v>
      </c>
      <c r="O67" s="14"/>
      <c r="P67" s="13" t="s">
        <v>1231</v>
      </c>
      <c r="Q67" s="13" t="s">
        <v>1232</v>
      </c>
      <c r="R67" s="14"/>
      <c r="S67" s="13" t="s">
        <v>1222</v>
      </c>
      <c r="T67" s="15" t="s">
        <v>1145</v>
      </c>
      <c r="U67" s="13">
        <f>0.011</f>
        <v>1.0999999999999999E-2</v>
      </c>
      <c r="V67" s="22"/>
      <c r="W67" s="21">
        <v>2E-3</v>
      </c>
      <c r="X67" s="21">
        <v>2E-3</v>
      </c>
    </row>
    <row r="68" spans="1:24" ht="23.25">
      <c r="A68" s="16" t="s">
        <v>531</v>
      </c>
      <c r="B68" s="16">
        <v>6779</v>
      </c>
      <c r="C68" s="15" t="s">
        <v>1074</v>
      </c>
      <c r="D68" s="13" t="s">
        <v>746</v>
      </c>
      <c r="E68" s="13" t="s">
        <v>697</v>
      </c>
      <c r="F68" s="13">
        <v>-3.0000000000000001E-3</v>
      </c>
      <c r="G68" s="15" t="s">
        <v>1233</v>
      </c>
      <c r="H68" s="13" t="s">
        <v>1234</v>
      </c>
      <c r="I68" s="13">
        <v>-3.5999999999999997E-2</v>
      </c>
      <c r="J68" s="13" t="s">
        <v>1170</v>
      </c>
      <c r="K68" s="15" t="s">
        <v>1235</v>
      </c>
      <c r="L68" s="13">
        <f>0.054</f>
        <v>5.3999999999999999E-2</v>
      </c>
      <c r="M68" s="15" t="s">
        <v>677</v>
      </c>
      <c r="N68" s="13" t="s">
        <v>772</v>
      </c>
      <c r="O68" s="13">
        <v>-6.0000000000000001E-3</v>
      </c>
      <c r="P68" s="13" t="s">
        <v>1227</v>
      </c>
      <c r="Q68" s="13" t="s">
        <v>1236</v>
      </c>
      <c r="R68" s="14"/>
      <c r="S68" s="15" t="s">
        <v>800</v>
      </c>
      <c r="T68" s="13" t="s">
        <v>900</v>
      </c>
      <c r="U68" s="13">
        <v>-1.0999999999999999E-2</v>
      </c>
      <c r="V68" s="22"/>
      <c r="W68" s="21">
        <v>2.9000000000000001E-2</v>
      </c>
      <c r="X68" s="21">
        <v>1.2999999999999999E-2</v>
      </c>
    </row>
    <row r="69" spans="1:24" ht="23.25">
      <c r="A69" s="16" t="s">
        <v>538</v>
      </c>
      <c r="B69" s="16">
        <v>2527</v>
      </c>
      <c r="C69" s="13" t="s">
        <v>1078</v>
      </c>
      <c r="D69" s="13" t="s">
        <v>701</v>
      </c>
      <c r="E69" s="13">
        <v>8.0000000000000002E-3</v>
      </c>
      <c r="F69" s="14"/>
      <c r="G69" s="15" t="s">
        <v>1237</v>
      </c>
      <c r="H69" s="13" t="s">
        <v>1238</v>
      </c>
      <c r="I69" s="13">
        <v>-6.6000000000000003E-2</v>
      </c>
      <c r="J69" s="13" t="s">
        <v>1239</v>
      </c>
      <c r="K69" s="15" t="s">
        <v>688</v>
      </c>
      <c r="L69" s="13">
        <f>0.135</f>
        <v>0.13500000000000001</v>
      </c>
      <c r="M69" s="15" t="s">
        <v>962</v>
      </c>
      <c r="N69" s="13" t="s">
        <v>757</v>
      </c>
      <c r="O69" s="13">
        <v>-1E-3</v>
      </c>
      <c r="P69" s="13" t="s">
        <v>1240</v>
      </c>
      <c r="Q69" s="13" t="s">
        <v>1241</v>
      </c>
      <c r="R69" s="14"/>
      <c r="S69" s="15" t="s">
        <v>1068</v>
      </c>
      <c r="T69" s="13" t="s">
        <v>1242</v>
      </c>
      <c r="U69" s="13">
        <v>-8.0000000000000002E-3</v>
      </c>
      <c r="V69" s="22"/>
      <c r="W69" s="21">
        <v>8.0000000000000002E-3</v>
      </c>
      <c r="X69" s="21">
        <v>6.0000000000000001E-3</v>
      </c>
    </row>
    <row r="70" spans="1:24" ht="20.25">
      <c r="A70" s="16" t="s">
        <v>541</v>
      </c>
      <c r="B70" s="16">
        <v>5534</v>
      </c>
      <c r="C70" s="13" t="s">
        <v>1243</v>
      </c>
      <c r="D70" s="13" t="s">
        <v>1243</v>
      </c>
      <c r="E70" s="13">
        <v>0.90400000000000003</v>
      </c>
      <c r="F70" s="14"/>
      <c r="G70" s="13" t="s">
        <v>1244</v>
      </c>
      <c r="H70" s="13" t="s">
        <v>1245</v>
      </c>
      <c r="I70" s="14"/>
      <c r="J70" s="13" t="s">
        <v>1246</v>
      </c>
      <c r="K70" s="15" t="s">
        <v>688</v>
      </c>
      <c r="L70" s="13">
        <f>0.13</f>
        <v>0.13</v>
      </c>
      <c r="M70" s="13" t="s">
        <v>804</v>
      </c>
      <c r="N70" s="13" t="s">
        <v>1083</v>
      </c>
      <c r="O70" s="14"/>
      <c r="P70" s="13" t="s">
        <v>1247</v>
      </c>
      <c r="Q70" s="13" t="s">
        <v>1248</v>
      </c>
      <c r="R70" s="14"/>
      <c r="S70" s="13" t="s">
        <v>1249</v>
      </c>
      <c r="T70" s="13" t="s">
        <v>1250</v>
      </c>
      <c r="U70" s="14"/>
      <c r="V70" s="22"/>
      <c r="W70" s="21">
        <v>1.7999999999999999E-2</v>
      </c>
      <c r="X70" s="21">
        <v>1.4999999999999999E-2</v>
      </c>
    </row>
    <row r="71" spans="1:24" ht="20.25">
      <c r="A71" s="16" t="s">
        <v>546</v>
      </c>
      <c r="B71" s="16">
        <v>12248</v>
      </c>
      <c r="C71" s="15" t="s">
        <v>698</v>
      </c>
      <c r="D71" s="13" t="s">
        <v>932</v>
      </c>
      <c r="E71" s="13" t="s">
        <v>697</v>
      </c>
      <c r="F71" s="13">
        <v>-2E-3</v>
      </c>
      <c r="G71" s="15" t="s">
        <v>1251</v>
      </c>
      <c r="H71" s="13" t="s">
        <v>1252</v>
      </c>
      <c r="I71" s="13">
        <v>-2.7E-2</v>
      </c>
      <c r="J71" s="13" t="s">
        <v>1253</v>
      </c>
      <c r="K71" s="15" t="s">
        <v>1254</v>
      </c>
      <c r="L71" s="13">
        <f>0.036</f>
        <v>3.5999999999999997E-2</v>
      </c>
      <c r="M71" s="15" t="s">
        <v>752</v>
      </c>
      <c r="N71" s="13" t="s">
        <v>849</v>
      </c>
      <c r="O71" s="13">
        <v>-0.01</v>
      </c>
      <c r="P71" s="13" t="s">
        <v>1255</v>
      </c>
      <c r="Q71" s="13" t="s">
        <v>1256</v>
      </c>
      <c r="R71" s="14"/>
      <c r="S71" s="15" t="s">
        <v>1257</v>
      </c>
      <c r="T71" s="13" t="s">
        <v>1059</v>
      </c>
      <c r="U71" s="13">
        <v>-6.0000000000000001E-3</v>
      </c>
      <c r="V71" s="22"/>
      <c r="W71" s="21">
        <v>4.4999999999999998E-2</v>
      </c>
      <c r="X71" s="21">
        <v>2.3E-2</v>
      </c>
    </row>
    <row r="72" spans="1:24" ht="23.25">
      <c r="A72" s="16" t="s">
        <v>552</v>
      </c>
      <c r="B72" s="16">
        <v>38039</v>
      </c>
      <c r="C72" s="15" t="s">
        <v>1199</v>
      </c>
      <c r="D72" s="13" t="s">
        <v>1258</v>
      </c>
      <c r="E72" s="13" t="s">
        <v>697</v>
      </c>
      <c r="F72" s="13">
        <v>-2.4E-2</v>
      </c>
      <c r="G72" s="15" t="s">
        <v>1259</v>
      </c>
      <c r="H72" s="13" t="s">
        <v>1260</v>
      </c>
      <c r="I72" s="13">
        <v>-6.8000000000000005E-2</v>
      </c>
      <c r="J72" s="13" t="s">
        <v>1261</v>
      </c>
      <c r="K72" s="15" t="s">
        <v>1262</v>
      </c>
      <c r="L72" s="13">
        <f>0.029</f>
        <v>2.9000000000000001E-2</v>
      </c>
      <c r="M72" s="15" t="s">
        <v>1263</v>
      </c>
      <c r="N72" s="13" t="s">
        <v>1264</v>
      </c>
      <c r="O72" s="13">
        <v>-0.01</v>
      </c>
      <c r="P72" s="15" t="s">
        <v>1265</v>
      </c>
      <c r="Q72" s="13" t="s">
        <v>1266</v>
      </c>
      <c r="R72" s="13">
        <v>-1.9E-2</v>
      </c>
      <c r="S72" s="15" t="s">
        <v>1267</v>
      </c>
      <c r="T72" s="13" t="s">
        <v>1268</v>
      </c>
      <c r="U72" s="13">
        <v>-3.2000000000000001E-2</v>
      </c>
      <c r="V72" s="22"/>
      <c r="W72" s="21">
        <v>0.13100000000000001</v>
      </c>
      <c r="X72" s="21">
        <v>9.8000000000000004E-2</v>
      </c>
    </row>
    <row r="73" spans="1:24" ht="23.25">
      <c r="A73" s="16" t="s">
        <v>557</v>
      </c>
      <c r="B73" s="16">
        <v>6464</v>
      </c>
      <c r="C73" s="15" t="s">
        <v>772</v>
      </c>
      <c r="D73" s="13" t="s">
        <v>775</v>
      </c>
      <c r="E73" s="13">
        <v>1E-3</v>
      </c>
      <c r="F73" s="13">
        <v>-2E-3</v>
      </c>
      <c r="G73" s="15" t="s">
        <v>1269</v>
      </c>
      <c r="H73" s="13" t="s">
        <v>1270</v>
      </c>
      <c r="I73" s="13">
        <v>-4.2000000000000003E-2</v>
      </c>
      <c r="J73" s="13" t="s">
        <v>1271</v>
      </c>
      <c r="K73" s="13" t="s">
        <v>1272</v>
      </c>
      <c r="L73" s="14"/>
      <c r="M73" s="15" t="s">
        <v>1273</v>
      </c>
      <c r="N73" s="13" t="s">
        <v>926</v>
      </c>
      <c r="O73" s="13">
        <v>-3.0000000000000001E-3</v>
      </c>
      <c r="P73" s="13" t="s">
        <v>1274</v>
      </c>
      <c r="Q73" s="13" t="s">
        <v>1275</v>
      </c>
      <c r="R73" s="14"/>
      <c r="S73" s="13" t="s">
        <v>1276</v>
      </c>
      <c r="T73" s="13" t="s">
        <v>1131</v>
      </c>
      <c r="U73" s="14"/>
      <c r="V73" s="22"/>
      <c r="W73" s="21">
        <v>2.1000000000000001E-2</v>
      </c>
      <c r="X73" s="21">
        <v>1.6E-2</v>
      </c>
    </row>
    <row r="74" spans="1:24" ht="23.25">
      <c r="A74" s="16" t="s">
        <v>560</v>
      </c>
      <c r="B74" s="16">
        <v>9047</v>
      </c>
      <c r="C74" s="15" t="s">
        <v>854</v>
      </c>
      <c r="D74" s="13" t="s">
        <v>945</v>
      </c>
      <c r="E74" s="13" t="s">
        <v>697</v>
      </c>
      <c r="F74" s="13">
        <v>-3.0000000000000001E-3</v>
      </c>
      <c r="G74" s="15" t="s">
        <v>1277</v>
      </c>
      <c r="H74" s="13" t="s">
        <v>1278</v>
      </c>
      <c r="I74" s="13">
        <v>-2.3E-2</v>
      </c>
      <c r="J74" s="13" t="s">
        <v>1279</v>
      </c>
      <c r="K74" s="15" t="s">
        <v>1280</v>
      </c>
      <c r="L74" s="13">
        <f>0.043</f>
        <v>4.2999999999999997E-2</v>
      </c>
      <c r="M74" s="15" t="s">
        <v>694</v>
      </c>
      <c r="N74" s="13" t="s">
        <v>1094</v>
      </c>
      <c r="O74" s="13">
        <v>-8.0000000000000002E-3</v>
      </c>
      <c r="P74" s="13" t="s">
        <v>1281</v>
      </c>
      <c r="Q74" s="13" t="s">
        <v>1282</v>
      </c>
      <c r="R74" s="14"/>
      <c r="S74" s="15" t="s">
        <v>1283</v>
      </c>
      <c r="T74" s="13" t="s">
        <v>1284</v>
      </c>
      <c r="U74" s="13">
        <v>-1.7999999999999999E-2</v>
      </c>
      <c r="V74" s="22"/>
      <c r="W74" s="21">
        <v>0.04</v>
      </c>
      <c r="X74" s="21">
        <v>1.4999999999999999E-2</v>
      </c>
    </row>
    <row r="75" spans="1:24" ht="23.25">
      <c r="A75" s="16" t="s">
        <v>562</v>
      </c>
      <c r="B75" s="16">
        <v>20810</v>
      </c>
      <c r="C75" s="15" t="s">
        <v>747</v>
      </c>
      <c r="D75" s="13" t="s">
        <v>932</v>
      </c>
      <c r="E75" s="13" t="s">
        <v>697</v>
      </c>
      <c r="F75" s="13">
        <v>-1E-3</v>
      </c>
      <c r="G75" s="13" t="s">
        <v>1285</v>
      </c>
      <c r="H75" s="13" t="s">
        <v>1286</v>
      </c>
      <c r="I75" s="14"/>
      <c r="J75" s="13" t="s">
        <v>969</v>
      </c>
      <c r="K75" s="15" t="s">
        <v>1287</v>
      </c>
      <c r="L75" s="13">
        <f>0.025</f>
        <v>2.5000000000000001E-2</v>
      </c>
      <c r="M75" s="15" t="s">
        <v>756</v>
      </c>
      <c r="N75" s="13" t="s">
        <v>954</v>
      </c>
      <c r="O75" s="13">
        <v>-1.7000000000000001E-2</v>
      </c>
      <c r="P75" s="13" t="s">
        <v>1288</v>
      </c>
      <c r="Q75" s="13" t="s">
        <v>1289</v>
      </c>
      <c r="R75" s="14"/>
      <c r="S75" s="13" t="s">
        <v>943</v>
      </c>
      <c r="T75" s="13" t="s">
        <v>998</v>
      </c>
      <c r="U75" s="14"/>
      <c r="V75" s="22"/>
      <c r="W75" s="21">
        <v>0.06</v>
      </c>
      <c r="X75" s="21">
        <v>0.04</v>
      </c>
    </row>
    <row r="76" spans="1:24" ht="20.25">
      <c r="A76" s="16" t="s">
        <v>567</v>
      </c>
      <c r="B76" s="16">
        <v>16139</v>
      </c>
      <c r="C76" s="15" t="s">
        <v>803</v>
      </c>
      <c r="D76" s="13" t="s">
        <v>951</v>
      </c>
      <c r="E76" s="13" t="s">
        <v>697</v>
      </c>
      <c r="F76" s="13">
        <v>-3.1E-2</v>
      </c>
      <c r="G76" s="15" t="s">
        <v>1290</v>
      </c>
      <c r="H76" s="13" t="s">
        <v>1291</v>
      </c>
      <c r="I76" s="13">
        <v>-0.19900000000000001</v>
      </c>
      <c r="J76" s="13" t="s">
        <v>1292</v>
      </c>
      <c r="K76" s="13" t="s">
        <v>1293</v>
      </c>
      <c r="L76" s="14"/>
      <c r="M76" s="15" t="s">
        <v>800</v>
      </c>
      <c r="N76" s="13" t="s">
        <v>823</v>
      </c>
      <c r="O76" s="13">
        <v>-8.9999999999999993E-3</v>
      </c>
      <c r="P76" s="15" t="s">
        <v>1294</v>
      </c>
      <c r="Q76" s="13" t="s">
        <v>1295</v>
      </c>
      <c r="R76" s="13">
        <v>-3.9E-2</v>
      </c>
      <c r="S76" s="15" t="s">
        <v>1296</v>
      </c>
      <c r="T76" s="13" t="s">
        <v>1297</v>
      </c>
      <c r="U76" s="13">
        <v>-7.1999999999999995E-2</v>
      </c>
      <c r="V76" s="22"/>
      <c r="W76" s="21">
        <v>4.5999999999999999E-2</v>
      </c>
      <c r="X76" s="21">
        <v>3.4000000000000002E-2</v>
      </c>
    </row>
    <row r="77" spans="1:24" ht="23.25">
      <c r="A77" s="16" t="s">
        <v>574</v>
      </c>
      <c r="B77" s="16">
        <v>29844</v>
      </c>
      <c r="C77" s="15" t="s">
        <v>814</v>
      </c>
      <c r="D77" s="13" t="s">
        <v>1298</v>
      </c>
      <c r="E77" s="13" t="s">
        <v>697</v>
      </c>
      <c r="F77" s="13">
        <v>-1.4E-2</v>
      </c>
      <c r="G77" s="15" t="s">
        <v>1299</v>
      </c>
      <c r="H77" s="13" t="s">
        <v>1300</v>
      </c>
      <c r="I77" s="13">
        <v>-4.8000000000000001E-2</v>
      </c>
      <c r="J77" s="13" t="s">
        <v>1301</v>
      </c>
      <c r="K77" s="15" t="s">
        <v>1302</v>
      </c>
      <c r="L77" s="13">
        <f>0.033</f>
        <v>3.3000000000000002E-2</v>
      </c>
      <c r="M77" s="15" t="s">
        <v>1222</v>
      </c>
      <c r="N77" s="13" t="s">
        <v>1303</v>
      </c>
      <c r="O77" s="13">
        <v>-1.2E-2</v>
      </c>
      <c r="P77" s="15" t="s">
        <v>1304</v>
      </c>
      <c r="Q77" s="13" t="s">
        <v>1305</v>
      </c>
      <c r="R77" s="13">
        <v>-1.6E-2</v>
      </c>
      <c r="S77" s="15" t="s">
        <v>1306</v>
      </c>
      <c r="T77" s="13" t="s">
        <v>1307</v>
      </c>
      <c r="U77" s="13">
        <v>-2.3E-2</v>
      </c>
      <c r="V77" s="22"/>
      <c r="W77" s="21">
        <v>0.1</v>
      </c>
      <c r="X77" s="21">
        <v>7.1999999999999995E-2</v>
      </c>
    </row>
    <row r="78" spans="1:24" ht="23.25">
      <c r="A78" s="16" t="s">
        <v>581</v>
      </c>
      <c r="B78" s="16">
        <v>7460</v>
      </c>
      <c r="C78" s="15" t="s">
        <v>694</v>
      </c>
      <c r="D78" s="13" t="s">
        <v>950</v>
      </c>
      <c r="E78" s="13" t="s">
        <v>697</v>
      </c>
      <c r="F78" s="13">
        <v>-1.7999999999999999E-2</v>
      </c>
      <c r="G78" s="15" t="s">
        <v>1308</v>
      </c>
      <c r="H78" s="13" t="s">
        <v>1309</v>
      </c>
      <c r="I78" s="13">
        <v>-0.16800000000000001</v>
      </c>
      <c r="J78" s="13" t="s">
        <v>1310</v>
      </c>
      <c r="K78" s="13" t="s">
        <v>1311</v>
      </c>
      <c r="L78" s="14"/>
      <c r="M78" s="15" t="s">
        <v>1312</v>
      </c>
      <c r="N78" s="13" t="s">
        <v>724</v>
      </c>
      <c r="O78" s="13">
        <v>-3.0000000000000001E-3</v>
      </c>
      <c r="P78" s="15" t="s">
        <v>1313</v>
      </c>
      <c r="Q78" s="13" t="s">
        <v>1314</v>
      </c>
      <c r="R78" s="13">
        <v>-3.5000000000000003E-2</v>
      </c>
      <c r="S78" s="15" t="s">
        <v>813</v>
      </c>
      <c r="T78" s="13" t="s">
        <v>1315</v>
      </c>
      <c r="U78" s="13">
        <v>-3.5000000000000003E-2</v>
      </c>
      <c r="V78" s="22"/>
      <c r="W78" s="21">
        <v>2.3E-2</v>
      </c>
      <c r="X78" s="21">
        <v>2.5999999999999999E-2</v>
      </c>
    </row>
    <row r="79" spans="1:24" ht="35.25">
      <c r="A79" s="16" t="s">
        <v>586</v>
      </c>
      <c r="B79" s="16">
        <v>54852</v>
      </c>
      <c r="C79" s="15" t="s">
        <v>1092</v>
      </c>
      <c r="D79" s="13" t="s">
        <v>1316</v>
      </c>
      <c r="E79" s="13" t="s">
        <v>697</v>
      </c>
      <c r="F79" s="13">
        <v>-1.6E-2</v>
      </c>
      <c r="G79" s="15" t="s">
        <v>1317</v>
      </c>
      <c r="H79" s="13" t="s">
        <v>1318</v>
      </c>
      <c r="I79" s="13">
        <v>-3.6999999999999998E-2</v>
      </c>
      <c r="J79" s="13" t="s">
        <v>1319</v>
      </c>
      <c r="K79" s="15" t="s">
        <v>1320</v>
      </c>
      <c r="L79" s="13">
        <f>0.025</f>
        <v>2.5000000000000001E-2</v>
      </c>
      <c r="M79" s="15" t="s">
        <v>1321</v>
      </c>
      <c r="N79" s="13" t="s">
        <v>1322</v>
      </c>
      <c r="O79" s="13">
        <v>-1.7000000000000001E-2</v>
      </c>
      <c r="P79" s="15" t="s">
        <v>1323</v>
      </c>
      <c r="Q79" s="13" t="s">
        <v>1324</v>
      </c>
      <c r="R79" s="13">
        <v>-2.7E-2</v>
      </c>
      <c r="S79" s="15" t="s">
        <v>1325</v>
      </c>
      <c r="T79" s="13" t="s">
        <v>1326</v>
      </c>
      <c r="U79" s="13">
        <v>-1.4E-2</v>
      </c>
      <c r="V79" s="22"/>
      <c r="W79" s="21">
        <v>0.191</v>
      </c>
      <c r="X79" s="21">
        <v>0.16700000000000001</v>
      </c>
    </row>
    <row r="80" spans="1:24" ht="20.25">
      <c r="A80" s="16" t="s">
        <v>596</v>
      </c>
      <c r="B80" s="16">
        <v>263053</v>
      </c>
      <c r="C80" s="13" t="s">
        <v>681</v>
      </c>
      <c r="D80" s="13" t="s">
        <v>725</v>
      </c>
      <c r="E80" s="13">
        <v>3.0000000000000001E-3</v>
      </c>
      <c r="F80" s="14"/>
      <c r="G80" s="13" t="s">
        <v>674</v>
      </c>
      <c r="H80" s="13" t="s">
        <v>674</v>
      </c>
      <c r="I80" s="14"/>
      <c r="J80" s="13" t="s">
        <v>1222</v>
      </c>
      <c r="K80" s="13" t="s">
        <v>1222</v>
      </c>
      <c r="L80" s="14"/>
      <c r="M80" s="13" t="s">
        <v>688</v>
      </c>
      <c r="N80" s="13" t="s">
        <v>688</v>
      </c>
      <c r="O80" s="14"/>
      <c r="P80" s="15" t="s">
        <v>1200</v>
      </c>
      <c r="Q80" s="13" t="s">
        <v>1327</v>
      </c>
      <c r="R80" s="13">
        <v>-1.4E-2</v>
      </c>
      <c r="S80" s="13" t="s">
        <v>1328</v>
      </c>
      <c r="T80" s="15" t="s">
        <v>1329</v>
      </c>
      <c r="U80" s="13">
        <f>0.014</f>
        <v>1.4E-2</v>
      </c>
      <c r="V80" s="22"/>
      <c r="W80" s="21">
        <v>0.93300000000000005</v>
      </c>
      <c r="X80" s="21">
        <v>0.92</v>
      </c>
    </row>
    <row r="81" spans="1:24" ht="35.25">
      <c r="A81" s="16" t="s">
        <v>606</v>
      </c>
      <c r="B81" s="16">
        <v>25789</v>
      </c>
      <c r="C81" s="15" t="s">
        <v>935</v>
      </c>
      <c r="D81" s="13" t="s">
        <v>1330</v>
      </c>
      <c r="E81" s="13" t="s">
        <v>697</v>
      </c>
      <c r="F81" s="13">
        <v>-8.0000000000000002E-3</v>
      </c>
      <c r="G81" s="15" t="s">
        <v>1331</v>
      </c>
      <c r="H81" s="13" t="s">
        <v>1332</v>
      </c>
      <c r="I81" s="13">
        <v>-4.2000000000000003E-2</v>
      </c>
      <c r="J81" s="13" t="s">
        <v>1333</v>
      </c>
      <c r="K81" s="15" t="s">
        <v>1081</v>
      </c>
      <c r="L81" s="13">
        <f>0.021</f>
        <v>2.1000000000000001E-2</v>
      </c>
      <c r="M81" s="15" t="s">
        <v>1334</v>
      </c>
      <c r="N81" s="13" t="s">
        <v>1199</v>
      </c>
      <c r="O81" s="13">
        <v>-8.0000000000000002E-3</v>
      </c>
      <c r="P81" s="13" t="s">
        <v>1335</v>
      </c>
      <c r="Q81" s="13" t="s">
        <v>1336</v>
      </c>
      <c r="R81" s="14"/>
      <c r="S81" s="15" t="s">
        <v>1337</v>
      </c>
      <c r="T81" s="13" t="s">
        <v>1338</v>
      </c>
      <c r="U81" s="13">
        <v>-1.4E-2</v>
      </c>
      <c r="V81" s="22"/>
      <c r="W81" s="21">
        <v>8.4000000000000005E-2</v>
      </c>
      <c r="X81" s="21">
        <v>7.1999999999999995E-2</v>
      </c>
    </row>
    <row r="82" spans="1:24" ht="35.25">
      <c r="A82" s="16" t="s">
        <v>613</v>
      </c>
      <c r="B82" s="16">
        <v>54495</v>
      </c>
      <c r="C82" s="15" t="s">
        <v>1339</v>
      </c>
      <c r="D82" s="13" t="s">
        <v>1340</v>
      </c>
      <c r="E82" s="13" t="s">
        <v>697</v>
      </c>
      <c r="F82" s="13">
        <v>-1.2999999999999999E-2</v>
      </c>
      <c r="G82" s="15" t="s">
        <v>1341</v>
      </c>
      <c r="H82" s="13" t="s">
        <v>1342</v>
      </c>
      <c r="I82" s="13">
        <v>-3.2000000000000001E-2</v>
      </c>
      <c r="J82" s="13" t="s">
        <v>1343</v>
      </c>
      <c r="K82" s="15" t="s">
        <v>1344</v>
      </c>
      <c r="L82" s="13">
        <f>0.026</f>
        <v>2.5999999999999999E-2</v>
      </c>
      <c r="M82" s="15" t="s">
        <v>1345</v>
      </c>
      <c r="N82" s="13" t="s">
        <v>1346</v>
      </c>
      <c r="O82" s="13">
        <v>-1.9E-2</v>
      </c>
      <c r="P82" s="13" t="s">
        <v>1347</v>
      </c>
      <c r="Q82" s="13" t="s">
        <v>1348</v>
      </c>
      <c r="R82" s="14"/>
      <c r="S82" s="15" t="s">
        <v>1349</v>
      </c>
      <c r="T82" s="13" t="s">
        <v>1350</v>
      </c>
      <c r="U82" s="13">
        <v>-2.5999999999999999E-2</v>
      </c>
      <c r="V82" s="22"/>
      <c r="W82" s="21">
        <v>0.18</v>
      </c>
      <c r="X82" s="21">
        <v>0.13500000000000001</v>
      </c>
    </row>
    <row r="83" spans="1:24" ht="20.25">
      <c r="A83" s="16" t="s">
        <v>622</v>
      </c>
      <c r="B83" s="16">
        <v>9964</v>
      </c>
      <c r="C83" s="15" t="s">
        <v>926</v>
      </c>
      <c r="D83" s="13" t="s">
        <v>1059</v>
      </c>
      <c r="E83" s="13" t="s">
        <v>697</v>
      </c>
      <c r="F83" s="13">
        <v>-3.6999999999999998E-2</v>
      </c>
      <c r="G83" s="15" t="s">
        <v>1351</v>
      </c>
      <c r="H83" s="13" t="s">
        <v>1352</v>
      </c>
      <c r="I83" s="13">
        <v>-0.24199999999999999</v>
      </c>
      <c r="J83" s="13" t="s">
        <v>1353</v>
      </c>
      <c r="K83" s="13" t="s">
        <v>1354</v>
      </c>
      <c r="L83" s="14"/>
      <c r="M83" s="15" t="s">
        <v>706</v>
      </c>
      <c r="N83" s="13" t="s">
        <v>891</v>
      </c>
      <c r="O83" s="13">
        <v>-6.0000000000000001E-3</v>
      </c>
      <c r="P83" s="15" t="s">
        <v>1355</v>
      </c>
      <c r="Q83" s="13" t="s">
        <v>1050</v>
      </c>
      <c r="R83" s="13">
        <v>-3.4000000000000002E-2</v>
      </c>
      <c r="S83" s="15" t="s">
        <v>814</v>
      </c>
      <c r="T83" s="13" t="s">
        <v>1338</v>
      </c>
      <c r="U83" s="13">
        <v>-8.4000000000000005E-2</v>
      </c>
      <c r="V83" s="22"/>
      <c r="W83" s="21">
        <v>6.6000000000000003E-2</v>
      </c>
      <c r="X83" s="21">
        <v>4.9000000000000002E-2</v>
      </c>
    </row>
    <row r="84" spans="1:24" ht="23.25">
      <c r="A84" s="16" t="s">
        <v>627</v>
      </c>
      <c r="B84" s="16">
        <v>12</v>
      </c>
      <c r="C84" s="13" t="s">
        <v>715</v>
      </c>
      <c r="D84" s="13" t="s">
        <v>1356</v>
      </c>
      <c r="E84" s="13">
        <v>0.125</v>
      </c>
      <c r="F84" s="14"/>
      <c r="G84" s="13" t="s">
        <v>1357</v>
      </c>
      <c r="H84" s="13" t="s">
        <v>1358</v>
      </c>
      <c r="I84" s="14"/>
      <c r="J84" s="13" t="s">
        <v>1359</v>
      </c>
      <c r="K84" s="15" t="s">
        <v>688</v>
      </c>
      <c r="L84" s="13">
        <f>0.718</f>
        <v>0.71799999999999997</v>
      </c>
      <c r="M84" s="13" t="s">
        <v>688</v>
      </c>
      <c r="N84" s="13" t="s">
        <v>688</v>
      </c>
      <c r="O84" s="14"/>
      <c r="P84" s="13" t="s">
        <v>688</v>
      </c>
      <c r="Q84" s="13" t="s">
        <v>1360</v>
      </c>
      <c r="R84" s="14"/>
      <c r="S84" s="13" t="s">
        <v>1361</v>
      </c>
      <c r="T84" s="15" t="s">
        <v>688</v>
      </c>
      <c r="U84" s="13">
        <f>0.006</f>
        <v>6.0000000000000001E-3</v>
      </c>
      <c r="V84" s="22"/>
      <c r="W84" s="21">
        <v>1E-3</v>
      </c>
      <c r="X84" s="21">
        <v>1E-3</v>
      </c>
    </row>
    <row r="85" spans="1:24" ht="35.25">
      <c r="A85" s="16" t="s">
        <v>502</v>
      </c>
      <c r="B85" s="16">
        <v>2218</v>
      </c>
      <c r="C85" s="13" t="s">
        <v>700</v>
      </c>
      <c r="D85" s="13" t="s">
        <v>864</v>
      </c>
      <c r="E85" s="13">
        <v>0.53</v>
      </c>
      <c r="F85" s="14"/>
      <c r="G85" s="15" t="s">
        <v>1201</v>
      </c>
      <c r="H85" s="13" t="s">
        <v>1202</v>
      </c>
      <c r="I85" s="13">
        <v>-0.109</v>
      </c>
      <c r="J85" s="13" t="s">
        <v>1203</v>
      </c>
      <c r="K85" s="13" t="s">
        <v>1204</v>
      </c>
      <c r="L85" s="14"/>
      <c r="M85" s="13" t="s">
        <v>927</v>
      </c>
      <c r="N85" s="13" t="s">
        <v>962</v>
      </c>
      <c r="O85" s="14"/>
      <c r="P85" s="13" t="s">
        <v>1205</v>
      </c>
      <c r="Q85" s="13" t="s">
        <v>1206</v>
      </c>
      <c r="R85" s="14"/>
      <c r="S85" s="15" t="s">
        <v>1207</v>
      </c>
      <c r="T85" s="13" t="s">
        <v>1208</v>
      </c>
      <c r="U85" s="13">
        <v>-4.0000000000000001E-3</v>
      </c>
      <c r="V85" s="22"/>
      <c r="W85" s="21">
        <v>6.0000000000000001E-3</v>
      </c>
      <c r="X85" s="21">
        <v>7.0000000000000001E-3</v>
      </c>
    </row>
    <row r="86" spans="1:24" ht="23.25">
      <c r="A86" s="16" t="s">
        <v>635</v>
      </c>
      <c r="B86" s="16">
        <v>2305</v>
      </c>
      <c r="C86" s="13" t="s">
        <v>1362</v>
      </c>
      <c r="D86" s="13" t="s">
        <v>1363</v>
      </c>
      <c r="E86" s="13">
        <v>4.9000000000000002E-2</v>
      </c>
      <c r="F86" s="14"/>
      <c r="G86" s="15" t="s">
        <v>1364</v>
      </c>
      <c r="H86" s="13" t="s">
        <v>1365</v>
      </c>
      <c r="I86" s="13">
        <v>-4.5999999999999999E-2</v>
      </c>
      <c r="J86" s="13" t="s">
        <v>1366</v>
      </c>
      <c r="K86" s="13" t="s">
        <v>688</v>
      </c>
      <c r="L86" s="14"/>
      <c r="M86" s="13" t="s">
        <v>1074</v>
      </c>
      <c r="N86" s="13" t="s">
        <v>1074</v>
      </c>
      <c r="O86" s="14"/>
      <c r="P86" s="13" t="s">
        <v>1367</v>
      </c>
      <c r="Q86" s="13" t="s">
        <v>1368</v>
      </c>
      <c r="R86" s="14"/>
      <c r="S86" s="15" t="s">
        <v>809</v>
      </c>
      <c r="T86" s="13" t="s">
        <v>800</v>
      </c>
      <c r="U86" s="13">
        <v>-7.0000000000000001E-3</v>
      </c>
      <c r="V86" s="22"/>
      <c r="W86" s="21">
        <v>5.0000000000000001E-3</v>
      </c>
      <c r="X86" s="21">
        <v>5.0000000000000001E-3</v>
      </c>
    </row>
    <row r="87" spans="1:24" ht="20.25">
      <c r="A87" s="16" t="s">
        <v>643</v>
      </c>
      <c r="B87" s="16">
        <v>4584</v>
      </c>
      <c r="C87" s="15" t="s">
        <v>1369</v>
      </c>
      <c r="D87" s="13" t="s">
        <v>1370</v>
      </c>
      <c r="E87" s="13" t="s">
        <v>697</v>
      </c>
      <c r="F87" s="13">
        <v>-6.0000000000000001E-3</v>
      </c>
      <c r="G87" s="15" t="s">
        <v>1371</v>
      </c>
      <c r="H87" s="13" t="s">
        <v>1372</v>
      </c>
      <c r="I87" s="13">
        <v>-5.2999999999999999E-2</v>
      </c>
      <c r="J87" s="13" t="s">
        <v>1373</v>
      </c>
      <c r="K87" s="13" t="s">
        <v>1374</v>
      </c>
      <c r="L87" s="14"/>
      <c r="M87" s="13" t="s">
        <v>1060</v>
      </c>
      <c r="N87" s="13" t="s">
        <v>961</v>
      </c>
      <c r="O87" s="14"/>
      <c r="P87" s="13" t="s">
        <v>1375</v>
      </c>
      <c r="Q87" s="13" t="s">
        <v>1376</v>
      </c>
      <c r="R87" s="14"/>
      <c r="S87" s="15" t="s">
        <v>1377</v>
      </c>
      <c r="T87" s="13" t="s">
        <v>1132</v>
      </c>
      <c r="U87" s="13">
        <v>-1.2E-2</v>
      </c>
      <c r="V87" s="22"/>
      <c r="W87" s="21">
        <v>1.4999999999999999E-2</v>
      </c>
      <c r="X87" s="21">
        <v>1.0999999999999999E-2</v>
      </c>
    </row>
    <row r="88" spans="1:24" ht="20.25">
      <c r="A88" s="12" t="s">
        <v>651</v>
      </c>
      <c r="B88" s="12">
        <v>107</v>
      </c>
      <c r="C88" s="13" t="s">
        <v>715</v>
      </c>
      <c r="D88" s="13" t="s">
        <v>1378</v>
      </c>
      <c r="E88" s="13">
        <v>0.14399999999999999</v>
      </c>
      <c r="F88" s="14"/>
      <c r="G88" s="13" t="s">
        <v>1379</v>
      </c>
      <c r="H88" s="13" t="s">
        <v>1380</v>
      </c>
      <c r="I88" s="14"/>
      <c r="J88" s="13" t="s">
        <v>688</v>
      </c>
      <c r="K88" s="13" t="s">
        <v>688</v>
      </c>
      <c r="L88" s="14"/>
      <c r="M88" s="13" t="s">
        <v>688</v>
      </c>
      <c r="N88" s="13" t="s">
        <v>688</v>
      </c>
      <c r="O88" s="14"/>
      <c r="P88" s="13" t="s">
        <v>1381</v>
      </c>
      <c r="Q88" s="13" t="s">
        <v>1382</v>
      </c>
      <c r="R88" s="14"/>
      <c r="S88" s="13" t="s">
        <v>795</v>
      </c>
      <c r="T88" s="15" t="s">
        <v>688</v>
      </c>
      <c r="U88" s="13">
        <f>0.002</f>
        <v>2E-3</v>
      </c>
      <c r="V88" s="22"/>
      <c r="W88" s="21">
        <v>3.0000000000000001E-3</v>
      </c>
      <c r="X88" s="21">
        <v>2E-3</v>
      </c>
    </row>
    <row r="89" spans="1:24" ht="20.25">
      <c r="A89" s="1" t="s">
        <v>655</v>
      </c>
      <c r="B89" s="8">
        <v>286575</v>
      </c>
      <c r="C89" s="15" t="s">
        <v>1074</v>
      </c>
      <c r="D89" s="13" t="s">
        <v>854</v>
      </c>
      <c r="E89" s="13" t="s">
        <v>697</v>
      </c>
      <c r="F89" s="13">
        <v>-2E-3</v>
      </c>
      <c r="G89" s="15" t="s">
        <v>1383</v>
      </c>
      <c r="H89" s="13" t="s">
        <v>1384</v>
      </c>
      <c r="I89" s="13">
        <v>-1.4E-2</v>
      </c>
      <c r="J89" s="13" t="s">
        <v>1385</v>
      </c>
      <c r="K89" s="15" t="s">
        <v>746</v>
      </c>
      <c r="L89" s="13">
        <f>0.007</f>
        <v>7.0000000000000001E-3</v>
      </c>
      <c r="M89" s="15" t="s">
        <v>1386</v>
      </c>
      <c r="N89" s="13" t="s">
        <v>1387</v>
      </c>
      <c r="O89" s="13">
        <v>-6.0000000000000001E-3</v>
      </c>
      <c r="P89" s="15" t="s">
        <v>1388</v>
      </c>
      <c r="Q89" s="13" t="s">
        <v>800</v>
      </c>
      <c r="R89" s="13">
        <v>-6.0000000000000001E-3</v>
      </c>
      <c r="S89" s="15" t="s">
        <v>1389</v>
      </c>
      <c r="T89" s="13" t="s">
        <v>1390</v>
      </c>
      <c r="U89" s="13">
        <v>-8.0000000000000002E-3</v>
      </c>
      <c r="V89" s="22"/>
      <c r="W89" s="21">
        <v>6.2E-2</v>
      </c>
      <c r="X89" s="21">
        <v>5.7000000000000002E-2</v>
      </c>
    </row>
    <row r="90" spans="1:24">
      <c r="A90" s="17"/>
      <c r="E90" s="18"/>
      <c r="J90" s="18"/>
      <c r="K90" s="18"/>
      <c r="L90" s="18"/>
      <c r="M90" s="18"/>
      <c r="N90" s="18"/>
      <c r="O90" s="18"/>
    </row>
    <row r="91" spans="1:24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</row>
    <row r="92" spans="1:24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</row>
    <row r="93" spans="1:24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</row>
    <row r="94" spans="1:24">
      <c r="A94" s="18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</row>
    <row r="95" spans="1:24">
      <c r="A95" s="18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</row>
    <row r="96" spans="1:24">
      <c r="A96" s="18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</row>
    <row r="97" spans="1:21">
      <c r="A97" s="18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</row>
    <row r="98" spans="1:21">
      <c r="A98" s="18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</row>
    <row r="99" spans="1:21">
      <c r="A99" s="18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</row>
    <row r="100" spans="1:21">
      <c r="A100" s="18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</row>
    <row r="101" spans="1:21">
      <c r="A101" s="18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</row>
    <row r="102" spans="1:21">
      <c r="A102" s="18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</row>
    <row r="103" spans="1:21">
      <c r="A103" s="18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</row>
    <row r="104" spans="1:21">
      <c r="A104" s="18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</row>
    <row r="105" spans="1:21">
      <c r="A105" s="18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</row>
    <row r="106" spans="1:21">
      <c r="A106" s="18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</row>
    <row r="107" spans="1:21">
      <c r="A107" s="18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</row>
    <row r="108" spans="1:21">
      <c r="A108" s="18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</row>
    <row r="109" spans="1:21">
      <c r="A109" s="18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</row>
    <row r="110" spans="1:21">
      <c r="A110" s="18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</row>
    <row r="111" spans="1:21">
      <c r="A111" s="18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</row>
    <row r="112" spans="1:21">
      <c r="A112" s="18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</row>
    <row r="113" spans="1:21">
      <c r="A113" s="18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</row>
    <row r="114" spans="1:21">
      <c r="A114" s="18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</row>
    <row r="115" spans="1:21">
      <c r="A115" s="18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</row>
    <row r="116" spans="1:21">
      <c r="A116" s="18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</row>
    <row r="117" spans="1:21">
      <c r="A117" s="18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</row>
    <row r="118" spans="1:21">
      <c r="A118" s="18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</row>
    <row r="119" spans="1:21">
      <c r="A119" s="18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</row>
    <row r="120" spans="1:21">
      <c r="A120" s="18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</row>
    <row r="121" spans="1:21">
      <c r="A121" s="18"/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</row>
    <row r="122" spans="1:21">
      <c r="A122" s="18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</row>
    <row r="123" spans="1:21">
      <c r="A123" s="18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</row>
    <row r="124" spans="1:21">
      <c r="A124" s="18"/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</row>
    <row r="125" spans="1:21">
      <c r="A125" s="18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</row>
    <row r="126" spans="1:21">
      <c r="A126" s="18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</row>
    <row r="127" spans="1:21">
      <c r="A127" s="18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</row>
    <row r="128" spans="1:21">
      <c r="A128" s="18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</row>
    <row r="129" spans="1:21">
      <c r="A129" s="18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</row>
    <row r="130" spans="1:21">
      <c r="A130" s="18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</row>
    <row r="131" spans="1:21">
      <c r="A131" s="18"/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</row>
    <row r="132" spans="1:21">
      <c r="A132" s="18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</row>
    <row r="133" spans="1:21">
      <c r="A133" s="18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</row>
    <row r="134" spans="1:21">
      <c r="A134" s="18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</row>
    <row r="135" spans="1:21">
      <c r="A135" s="18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</row>
    <row r="136" spans="1:21">
      <c r="A136" s="18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</row>
    <row r="137" spans="1:21">
      <c r="A137" s="18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</row>
    <row r="138" spans="1:21">
      <c r="A138" s="18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</row>
    <row r="139" spans="1:21">
      <c r="A139" s="18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</row>
    <row r="140" spans="1:21">
      <c r="A140" s="18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</row>
    <row r="141" spans="1:21">
      <c r="A141" s="18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</row>
    <row r="142" spans="1:21">
      <c r="A142" s="18"/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</row>
    <row r="143" spans="1:21">
      <c r="A143" s="18"/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</row>
    <row r="144" spans="1:21">
      <c r="A144" s="18"/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</row>
    <row r="145" spans="1:21">
      <c r="A145" s="18"/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</row>
    <row r="146" spans="1:21">
      <c r="A146" s="18"/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</row>
    <row r="147" spans="1:21">
      <c r="A147" s="18"/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</row>
    <row r="148" spans="1:21">
      <c r="A148" s="18"/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</row>
    <row r="149" spans="1:21">
      <c r="A149" s="18"/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</row>
    <row r="150" spans="1:21">
      <c r="A150" s="18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</row>
    <row r="151" spans="1:21">
      <c r="A151" s="18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</row>
    <row r="152" spans="1:21">
      <c r="A152" s="18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</row>
    <row r="153" spans="1:21">
      <c r="A153" s="18"/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</row>
    <row r="154" spans="1:21">
      <c r="A154" s="18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</row>
    <row r="155" spans="1:21">
      <c r="A155" s="18"/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</row>
    <row r="156" spans="1:21">
      <c r="A156" s="18"/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</row>
    <row r="157" spans="1:21">
      <c r="A157" s="18"/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</row>
    <row r="158" spans="1:21">
      <c r="A158" s="18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</row>
    <row r="159" spans="1:21">
      <c r="A159" s="18"/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</row>
    <row r="160" spans="1:21">
      <c r="A160" s="18"/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</row>
    <row r="161" spans="1:21">
      <c r="A161" s="18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</row>
    <row r="162" spans="1:21">
      <c r="A162" s="18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</row>
    <row r="163" spans="1:21">
      <c r="A163" s="18"/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</row>
    <row r="164" spans="1:21">
      <c r="A164" s="18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</row>
    <row r="165" spans="1:21">
      <c r="A165" s="18"/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</row>
    <row r="166" spans="1:21">
      <c r="A166" s="18"/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</row>
    <row r="167" spans="1:21">
      <c r="A167" s="18"/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</row>
    <row r="168" spans="1:21">
      <c r="A168" s="18"/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</row>
    <row r="169" spans="1:21">
      <c r="A169" s="18"/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</row>
    <row r="170" spans="1:21">
      <c r="A170" s="18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</row>
    <row r="171" spans="1:21">
      <c r="A171" s="18"/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</row>
    <row r="172" spans="1:21">
      <c r="A172" s="18"/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</row>
    <row r="173" spans="1:21">
      <c r="A173" s="18"/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</row>
    <row r="174" spans="1:21">
      <c r="A174" s="18"/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</row>
    <row r="175" spans="1:21">
      <c r="A175" s="18"/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</row>
    <row r="176" spans="1:21">
      <c r="A176" s="18"/>
      <c r="B176" s="18"/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</row>
    <row r="177" spans="1:1">
      <c r="A177" s="17"/>
    </row>
    <row r="178" spans="1:1">
      <c r="A178" s="17"/>
    </row>
    <row r="179" spans="1:1">
      <c r="A179" s="17"/>
    </row>
    <row r="180" spans="1:1">
      <c r="A180" s="17"/>
    </row>
    <row r="181" spans="1:1">
      <c r="A181" s="17"/>
    </row>
    <row r="182" spans="1:1">
      <c r="A182" s="17"/>
    </row>
    <row r="183" spans="1:1">
      <c r="A183" s="17"/>
    </row>
    <row r="184" spans="1:1">
      <c r="A184" s="17"/>
    </row>
    <row r="185" spans="1:1">
      <c r="A185" s="17"/>
    </row>
    <row r="186" spans="1:1">
      <c r="A186" s="17"/>
    </row>
    <row r="187" spans="1:1">
      <c r="A187" s="17"/>
    </row>
    <row r="188" spans="1:1">
      <c r="A188" s="17"/>
    </row>
    <row r="189" spans="1:1">
      <c r="A189" s="17"/>
    </row>
    <row r="190" spans="1:1">
      <c r="A190" s="17"/>
    </row>
    <row r="191" spans="1:1">
      <c r="A191" s="17"/>
    </row>
    <row r="192" spans="1:1">
      <c r="A192" s="17"/>
    </row>
    <row r="193" spans="1:1">
      <c r="A193" s="17"/>
    </row>
    <row r="194" spans="1:1">
      <c r="A194" s="17"/>
    </row>
    <row r="195" spans="1:1">
      <c r="A195" s="17"/>
    </row>
    <row r="196" spans="1:1">
      <c r="A196" s="17"/>
    </row>
    <row r="197" spans="1:1">
      <c r="A197" s="17"/>
    </row>
    <row r="198" spans="1:1">
      <c r="A198" s="17"/>
    </row>
    <row r="199" spans="1:1">
      <c r="A199" s="17"/>
    </row>
    <row r="200" spans="1:1">
      <c r="A200" s="17"/>
    </row>
    <row r="201" spans="1:1">
      <c r="A201" s="17"/>
    </row>
    <row r="202" spans="1:1">
      <c r="A202" s="17"/>
    </row>
    <row r="203" spans="1:1">
      <c r="A203" s="17"/>
    </row>
    <row r="204" spans="1:1">
      <c r="A204" s="17"/>
    </row>
    <row r="205" spans="1:1">
      <c r="A205" s="17"/>
    </row>
    <row r="206" spans="1:1">
      <c r="A206" s="17"/>
    </row>
    <row r="207" spans="1:1">
      <c r="A207" s="17"/>
    </row>
    <row r="208" spans="1:1">
      <c r="A208" s="17"/>
    </row>
    <row r="209" spans="1:1">
      <c r="A209" s="17"/>
    </row>
    <row r="210" spans="1:1">
      <c r="A210" s="17"/>
    </row>
    <row r="211" spans="1:1">
      <c r="A211" s="17"/>
    </row>
    <row r="212" spans="1:1">
      <c r="A212" s="17"/>
    </row>
    <row r="213" spans="1:1">
      <c r="A213" s="17"/>
    </row>
    <row r="214" spans="1:1">
      <c r="A214" s="17"/>
    </row>
    <row r="215" spans="1:1">
      <c r="A215" s="17"/>
    </row>
    <row r="216" spans="1:1">
      <c r="A216" s="17"/>
    </row>
    <row r="217" spans="1:1">
      <c r="A217" s="17"/>
    </row>
    <row r="218" spans="1:1">
      <c r="A218" s="17"/>
    </row>
    <row r="219" spans="1:1">
      <c r="A219" s="17"/>
    </row>
    <row r="220" spans="1:1">
      <c r="A220" s="17"/>
    </row>
    <row r="221" spans="1:1">
      <c r="A221" s="17"/>
    </row>
    <row r="222" spans="1:1">
      <c r="A222" s="17"/>
    </row>
    <row r="223" spans="1:1">
      <c r="A223" s="17"/>
    </row>
    <row r="224" spans="1:1">
      <c r="A224" s="17"/>
    </row>
    <row r="225" spans="1:1">
      <c r="A225" s="17"/>
    </row>
    <row r="226" spans="1:1">
      <c r="A226" s="17"/>
    </row>
    <row r="227" spans="1:1">
      <c r="A227" s="17"/>
    </row>
    <row r="228" spans="1:1">
      <c r="A228" s="17"/>
    </row>
    <row r="229" spans="1:1">
      <c r="A229" s="17"/>
    </row>
    <row r="230" spans="1:1">
      <c r="A230" s="17"/>
    </row>
    <row r="231" spans="1:1">
      <c r="A231" s="17"/>
    </row>
    <row r="232" spans="1:1">
      <c r="A232" s="17"/>
    </row>
    <row r="233" spans="1:1">
      <c r="A233" s="17"/>
    </row>
    <row r="234" spans="1:1">
      <c r="A234" s="17"/>
    </row>
    <row r="235" spans="1:1">
      <c r="A235" s="17"/>
    </row>
    <row r="236" spans="1:1">
      <c r="A236" s="17"/>
    </row>
    <row r="237" spans="1:1">
      <c r="A237" s="17"/>
    </row>
    <row r="238" spans="1:1">
      <c r="A238" s="17"/>
    </row>
    <row r="239" spans="1:1">
      <c r="A239" s="17"/>
    </row>
    <row r="240" spans="1:1">
      <c r="A240" s="17"/>
    </row>
    <row r="241" spans="1:1">
      <c r="A241" s="17"/>
    </row>
    <row r="242" spans="1:1">
      <c r="A242" s="17"/>
    </row>
    <row r="243" spans="1:1">
      <c r="A243" s="17"/>
    </row>
    <row r="244" spans="1:1">
      <c r="A244" s="17"/>
    </row>
    <row r="245" spans="1:1">
      <c r="A245" s="17"/>
    </row>
    <row r="246" spans="1:1">
      <c r="A246" s="17"/>
    </row>
    <row r="247" spans="1:1">
      <c r="A247" s="17"/>
    </row>
    <row r="248" spans="1:1">
      <c r="A248" s="17"/>
    </row>
    <row r="249" spans="1:1">
      <c r="A249" s="17"/>
    </row>
    <row r="250" spans="1:1">
      <c r="A250" s="17"/>
    </row>
    <row r="251" spans="1:1">
      <c r="A251" s="17"/>
    </row>
    <row r="252" spans="1:1">
      <c r="A252" s="17"/>
    </row>
    <row r="253" spans="1:1">
      <c r="A253" s="17"/>
    </row>
    <row r="254" spans="1:1">
      <c r="A254" s="17"/>
    </row>
    <row r="255" spans="1:1">
      <c r="A255" s="17"/>
    </row>
    <row r="256" spans="1:1">
      <c r="A256" s="17"/>
    </row>
    <row r="257" spans="1:1">
      <c r="A257" s="17"/>
    </row>
    <row r="258" spans="1:1">
      <c r="A258" s="17"/>
    </row>
    <row r="259" spans="1:1">
      <c r="A259" s="17"/>
    </row>
    <row r="260" spans="1:1">
      <c r="A260" s="17"/>
    </row>
    <row r="261" spans="1:1">
      <c r="A261" s="17"/>
    </row>
    <row r="262" spans="1:1">
      <c r="A262" s="17"/>
    </row>
    <row r="263" spans="1:1">
      <c r="A263" s="17"/>
    </row>
    <row r="264" spans="1:1">
      <c r="A264" s="17"/>
    </row>
    <row r="265" spans="1:1">
      <c r="A265" s="17"/>
    </row>
    <row r="266" spans="1:1">
      <c r="A266" s="17"/>
    </row>
    <row r="267" spans="1:1">
      <c r="A267" s="17"/>
    </row>
    <row r="268" spans="1:1">
      <c r="A268" s="17"/>
    </row>
    <row r="269" spans="1:1">
      <c r="A269" s="17"/>
    </row>
    <row r="270" spans="1:1">
      <c r="A270" s="17"/>
    </row>
    <row r="271" spans="1:1">
      <c r="A271" s="17"/>
    </row>
    <row r="272" spans="1:1">
      <c r="A272" s="17"/>
    </row>
    <row r="273" spans="1:1">
      <c r="A273" s="17"/>
    </row>
    <row r="274" spans="1:1">
      <c r="A274" s="17"/>
    </row>
    <row r="275" spans="1:1">
      <c r="A275" s="17"/>
    </row>
    <row r="276" spans="1:1">
      <c r="A276" s="17"/>
    </row>
    <row r="277" spans="1:1">
      <c r="A277" s="17"/>
    </row>
    <row r="278" spans="1:1">
      <c r="A278" s="17"/>
    </row>
    <row r="279" spans="1:1">
      <c r="A279" s="17"/>
    </row>
    <row r="280" spans="1:1">
      <c r="A280" s="17"/>
    </row>
    <row r="281" spans="1:1">
      <c r="A281" s="17"/>
    </row>
    <row r="282" spans="1:1">
      <c r="A282" s="17"/>
    </row>
    <row r="283" spans="1:1">
      <c r="A283" s="17"/>
    </row>
    <row r="284" spans="1:1">
      <c r="A284" s="17"/>
    </row>
    <row r="285" spans="1:1">
      <c r="A285" s="17"/>
    </row>
    <row r="286" spans="1:1">
      <c r="A286" s="17"/>
    </row>
    <row r="287" spans="1:1">
      <c r="A287" s="17"/>
    </row>
    <row r="288" spans="1:1">
      <c r="A288" s="17"/>
    </row>
    <row r="289" spans="1:1">
      <c r="A289" s="17"/>
    </row>
    <row r="290" spans="1:1">
      <c r="A290" s="17"/>
    </row>
    <row r="291" spans="1:1">
      <c r="A291" s="17"/>
    </row>
    <row r="292" spans="1:1">
      <c r="A292" s="17"/>
    </row>
    <row r="293" spans="1:1">
      <c r="A293" s="17"/>
    </row>
    <row r="294" spans="1:1">
      <c r="A294" s="17"/>
    </row>
    <row r="295" spans="1:1">
      <c r="A295" s="17"/>
    </row>
    <row r="296" spans="1:1">
      <c r="A296" s="17"/>
    </row>
    <row r="297" spans="1:1">
      <c r="A297" s="17"/>
    </row>
    <row r="298" spans="1:1">
      <c r="A298" s="17"/>
    </row>
    <row r="299" spans="1:1">
      <c r="A299" s="17"/>
    </row>
    <row r="300" spans="1:1">
      <c r="A300" s="17"/>
    </row>
    <row r="301" spans="1:1">
      <c r="A301" s="17"/>
    </row>
    <row r="302" spans="1:1">
      <c r="A302" s="17"/>
    </row>
    <row r="303" spans="1:1">
      <c r="A303" s="17"/>
    </row>
    <row r="304" spans="1:1">
      <c r="A304" s="17"/>
    </row>
    <row r="305" spans="1:1">
      <c r="A305" s="17"/>
    </row>
    <row r="306" spans="1:1">
      <c r="A306" s="17"/>
    </row>
    <row r="307" spans="1:1">
      <c r="A307" s="17"/>
    </row>
    <row r="308" spans="1:1">
      <c r="A308" s="17"/>
    </row>
    <row r="309" spans="1:1">
      <c r="A309" s="17"/>
    </row>
    <row r="310" spans="1:1">
      <c r="A310" s="17"/>
    </row>
    <row r="311" spans="1:1">
      <c r="A311" s="17"/>
    </row>
    <row r="312" spans="1:1">
      <c r="A312" s="17"/>
    </row>
    <row r="313" spans="1:1">
      <c r="A313" s="17"/>
    </row>
    <row r="314" spans="1:1">
      <c r="A314" s="17"/>
    </row>
    <row r="315" spans="1:1">
      <c r="A315" s="17"/>
    </row>
    <row r="316" spans="1:1">
      <c r="A316" s="17"/>
    </row>
    <row r="317" spans="1:1">
      <c r="A317" s="17"/>
    </row>
    <row r="318" spans="1:1">
      <c r="A318" s="17"/>
    </row>
    <row r="319" spans="1:1">
      <c r="A319" s="17"/>
    </row>
    <row r="320" spans="1:1">
      <c r="A320" s="17"/>
    </row>
    <row r="321" spans="1:1">
      <c r="A321" s="17"/>
    </row>
    <row r="322" spans="1:1">
      <c r="A322" s="17"/>
    </row>
    <row r="323" spans="1:1">
      <c r="A323" s="17"/>
    </row>
    <row r="324" spans="1:1">
      <c r="A324" s="17"/>
    </row>
    <row r="325" spans="1:1">
      <c r="A325" s="17"/>
    </row>
    <row r="326" spans="1:1">
      <c r="A326" s="17"/>
    </row>
    <row r="327" spans="1:1">
      <c r="A327" s="17"/>
    </row>
    <row r="328" spans="1:1">
      <c r="A328" s="17"/>
    </row>
    <row r="329" spans="1:1">
      <c r="A329" s="17"/>
    </row>
    <row r="330" spans="1:1">
      <c r="A330" s="17"/>
    </row>
    <row r="331" spans="1:1">
      <c r="A331" s="17"/>
    </row>
    <row r="332" spans="1:1">
      <c r="A332" s="17"/>
    </row>
    <row r="333" spans="1:1">
      <c r="A333" s="17"/>
    </row>
    <row r="334" spans="1:1">
      <c r="A334" s="17"/>
    </row>
    <row r="335" spans="1:1">
      <c r="A335" s="17"/>
    </row>
    <row r="336" spans="1:1">
      <c r="A336" s="17"/>
    </row>
    <row r="337" spans="1:1">
      <c r="A337" s="17"/>
    </row>
    <row r="338" spans="1:1">
      <c r="A338" s="17"/>
    </row>
    <row r="339" spans="1:1">
      <c r="A339" s="17"/>
    </row>
    <row r="340" spans="1:1">
      <c r="A340" s="17"/>
    </row>
    <row r="341" spans="1:1">
      <c r="A341" s="17"/>
    </row>
    <row r="342" spans="1:1">
      <c r="A342" s="17"/>
    </row>
    <row r="343" spans="1:1">
      <c r="A343" s="17"/>
    </row>
    <row r="344" spans="1:1">
      <c r="A344" s="17"/>
    </row>
    <row r="345" spans="1:1">
      <c r="A345" s="17"/>
    </row>
    <row r="346" spans="1:1">
      <c r="A346" s="17"/>
    </row>
    <row r="347" spans="1:1">
      <c r="A347" s="17"/>
    </row>
    <row r="348" spans="1:1">
      <c r="A348" s="17"/>
    </row>
    <row r="349" spans="1:1">
      <c r="A349" s="17"/>
    </row>
    <row r="350" spans="1:1">
      <c r="A350" s="17"/>
    </row>
    <row r="351" spans="1:1">
      <c r="A351" s="17"/>
    </row>
    <row r="352" spans="1:1">
      <c r="A352" s="17"/>
    </row>
    <row r="353" spans="1:1">
      <c r="A353" s="17"/>
    </row>
    <row r="354" spans="1:1">
      <c r="A354" s="17"/>
    </row>
    <row r="355" spans="1:1">
      <c r="A355" s="17"/>
    </row>
    <row r="356" spans="1:1">
      <c r="A356" s="17"/>
    </row>
    <row r="357" spans="1:1">
      <c r="A357" s="17"/>
    </row>
    <row r="358" spans="1:1">
      <c r="A358" s="17"/>
    </row>
    <row r="359" spans="1:1">
      <c r="A359" s="17"/>
    </row>
    <row r="360" spans="1:1">
      <c r="A360" s="17"/>
    </row>
    <row r="361" spans="1:1">
      <c r="A361" s="17"/>
    </row>
    <row r="362" spans="1:1">
      <c r="A362" s="17"/>
    </row>
    <row r="363" spans="1:1">
      <c r="A363" s="17"/>
    </row>
    <row r="364" spans="1:1">
      <c r="A364" s="17"/>
    </row>
    <row r="365" spans="1:1">
      <c r="A365" s="17"/>
    </row>
    <row r="366" spans="1:1">
      <c r="A366" s="17"/>
    </row>
    <row r="367" spans="1:1">
      <c r="A367" s="17"/>
    </row>
    <row r="368" spans="1:1">
      <c r="A368" s="17"/>
    </row>
    <row r="369" spans="1:1">
      <c r="A369" s="17"/>
    </row>
    <row r="370" spans="1:1">
      <c r="A370" s="17"/>
    </row>
    <row r="371" spans="1:1">
      <c r="A371" s="17"/>
    </row>
    <row r="372" spans="1:1">
      <c r="A372" s="17"/>
    </row>
    <row r="373" spans="1:1">
      <c r="A373" s="17"/>
    </row>
    <row r="374" spans="1:1">
      <c r="A374" s="17"/>
    </row>
    <row r="375" spans="1:1">
      <c r="A375" s="17"/>
    </row>
    <row r="376" spans="1:1">
      <c r="A376" s="17"/>
    </row>
    <row r="377" spans="1:1">
      <c r="A377" s="17"/>
    </row>
    <row r="378" spans="1:1">
      <c r="A378" s="17"/>
    </row>
    <row r="379" spans="1:1">
      <c r="A379" s="17"/>
    </row>
    <row r="380" spans="1:1">
      <c r="A380" s="17"/>
    </row>
    <row r="381" spans="1:1">
      <c r="A381" s="17"/>
    </row>
    <row r="382" spans="1:1">
      <c r="A382" s="17"/>
    </row>
    <row r="383" spans="1:1">
      <c r="A383" s="17"/>
    </row>
    <row r="384" spans="1:1">
      <c r="A384" s="17"/>
    </row>
    <row r="385" spans="1:1">
      <c r="A385" s="17"/>
    </row>
    <row r="386" spans="1:1">
      <c r="A386" s="17"/>
    </row>
    <row r="387" spans="1:1">
      <c r="A387" s="17"/>
    </row>
    <row r="388" spans="1:1">
      <c r="A388" s="17"/>
    </row>
    <row r="389" spans="1:1">
      <c r="A389" s="17"/>
    </row>
    <row r="390" spans="1:1">
      <c r="A390" s="17"/>
    </row>
    <row r="391" spans="1:1">
      <c r="A391" s="17"/>
    </row>
    <row r="392" spans="1:1">
      <c r="A392" s="17"/>
    </row>
    <row r="393" spans="1:1">
      <c r="A393" s="17"/>
    </row>
    <row r="394" spans="1:1">
      <c r="A394" s="17"/>
    </row>
    <row r="395" spans="1:1">
      <c r="A395" s="17"/>
    </row>
    <row r="396" spans="1:1">
      <c r="A396" s="17"/>
    </row>
    <row r="397" spans="1:1">
      <c r="A397" s="17"/>
    </row>
    <row r="398" spans="1:1">
      <c r="A398" s="17"/>
    </row>
    <row r="399" spans="1:1">
      <c r="A399" s="17"/>
    </row>
    <row r="400" spans="1:1">
      <c r="A400" s="17"/>
    </row>
    <row r="401" spans="1:1">
      <c r="A401" s="17"/>
    </row>
    <row r="402" spans="1:1">
      <c r="A402" s="17"/>
    </row>
    <row r="403" spans="1:1">
      <c r="A403" s="17"/>
    </row>
    <row r="404" spans="1:1">
      <c r="A404" s="17"/>
    </row>
    <row r="405" spans="1:1">
      <c r="A405" s="17"/>
    </row>
    <row r="406" spans="1:1">
      <c r="A406" s="17"/>
    </row>
    <row r="407" spans="1:1">
      <c r="A407" s="17"/>
    </row>
    <row r="408" spans="1:1">
      <c r="A408" s="17"/>
    </row>
    <row r="409" spans="1:1">
      <c r="A409" s="17"/>
    </row>
    <row r="410" spans="1:1">
      <c r="A410" s="17"/>
    </row>
    <row r="411" spans="1:1">
      <c r="A411" s="17"/>
    </row>
    <row r="412" spans="1:1">
      <c r="A412" s="17"/>
    </row>
    <row r="413" spans="1:1">
      <c r="A413" s="17"/>
    </row>
    <row r="414" spans="1:1">
      <c r="A414" s="17"/>
    </row>
    <row r="415" spans="1:1">
      <c r="A415" s="17"/>
    </row>
    <row r="416" spans="1:1">
      <c r="A416" s="17"/>
    </row>
    <row r="417" spans="1:1">
      <c r="A417" s="17"/>
    </row>
    <row r="418" spans="1:1">
      <c r="A418" s="17"/>
    </row>
    <row r="419" spans="1:1">
      <c r="A419" s="17"/>
    </row>
    <row r="420" spans="1:1">
      <c r="A420" s="17"/>
    </row>
    <row r="421" spans="1:1">
      <c r="A421" s="17"/>
    </row>
    <row r="422" spans="1:1">
      <c r="A422" s="17"/>
    </row>
    <row r="423" spans="1:1">
      <c r="A423" s="17"/>
    </row>
    <row r="424" spans="1:1">
      <c r="A424" s="17"/>
    </row>
    <row r="425" spans="1:1">
      <c r="A425" s="17"/>
    </row>
    <row r="426" spans="1:1">
      <c r="A426" s="17"/>
    </row>
    <row r="427" spans="1:1">
      <c r="A427" s="17"/>
    </row>
    <row r="428" spans="1:1">
      <c r="A428" s="17"/>
    </row>
    <row r="429" spans="1:1">
      <c r="A429" s="17"/>
    </row>
    <row r="430" spans="1:1">
      <c r="A430" s="17"/>
    </row>
    <row r="431" spans="1:1">
      <c r="A431" s="17"/>
    </row>
    <row r="432" spans="1:1">
      <c r="A432" s="17"/>
    </row>
    <row r="433" spans="1:1">
      <c r="A433" s="17"/>
    </row>
    <row r="434" spans="1:1">
      <c r="A434" s="17"/>
    </row>
    <row r="435" spans="1:1">
      <c r="A435" s="17"/>
    </row>
    <row r="436" spans="1:1">
      <c r="A436" s="17"/>
    </row>
    <row r="437" spans="1:1">
      <c r="A437" s="17"/>
    </row>
    <row r="438" spans="1:1">
      <c r="A438" s="17"/>
    </row>
    <row r="439" spans="1:1">
      <c r="A439" s="17"/>
    </row>
    <row r="440" spans="1:1">
      <c r="A440" s="17"/>
    </row>
    <row r="441" spans="1:1">
      <c r="A441" s="17"/>
    </row>
    <row r="442" spans="1:1">
      <c r="A442" s="17"/>
    </row>
    <row r="443" spans="1:1">
      <c r="A443" s="17"/>
    </row>
    <row r="444" spans="1:1">
      <c r="A444" s="17"/>
    </row>
    <row r="445" spans="1:1">
      <c r="A445" s="17"/>
    </row>
    <row r="446" spans="1:1">
      <c r="A446" s="17"/>
    </row>
    <row r="447" spans="1:1">
      <c r="A447" s="17"/>
    </row>
    <row r="448" spans="1:1">
      <c r="A448" s="17"/>
    </row>
    <row r="449" spans="1:1">
      <c r="A449" s="17"/>
    </row>
    <row r="450" spans="1:1">
      <c r="A450" s="17"/>
    </row>
    <row r="451" spans="1:1">
      <c r="A451" s="17"/>
    </row>
    <row r="452" spans="1:1">
      <c r="A452" s="17"/>
    </row>
    <row r="453" spans="1:1">
      <c r="A453" s="17"/>
    </row>
    <row r="454" spans="1:1">
      <c r="A454" s="17"/>
    </row>
    <row r="455" spans="1:1">
      <c r="A455" s="17"/>
    </row>
    <row r="456" spans="1:1">
      <c r="A456" s="17"/>
    </row>
    <row r="457" spans="1:1">
      <c r="A457" s="17"/>
    </row>
    <row r="458" spans="1:1">
      <c r="A458" s="17"/>
    </row>
    <row r="459" spans="1:1">
      <c r="A459" s="17"/>
    </row>
    <row r="460" spans="1:1">
      <c r="A460" s="17"/>
    </row>
    <row r="461" spans="1:1">
      <c r="A461" s="17"/>
    </row>
    <row r="462" spans="1:1">
      <c r="A462" s="17"/>
    </row>
    <row r="463" spans="1:1">
      <c r="A463" s="17"/>
    </row>
    <row r="464" spans="1:1">
      <c r="A464" s="17"/>
    </row>
    <row r="465" spans="1:1">
      <c r="A465" s="17"/>
    </row>
    <row r="466" spans="1:1">
      <c r="A466" s="17"/>
    </row>
    <row r="467" spans="1:1">
      <c r="A467" s="17"/>
    </row>
    <row r="468" spans="1:1">
      <c r="A468" s="17"/>
    </row>
    <row r="469" spans="1:1">
      <c r="A469" s="17"/>
    </row>
    <row r="470" spans="1:1">
      <c r="A470" s="17"/>
    </row>
    <row r="471" spans="1:1">
      <c r="A471" s="17"/>
    </row>
    <row r="472" spans="1:1">
      <c r="A472" s="17"/>
    </row>
    <row r="473" spans="1:1">
      <c r="A473" s="17"/>
    </row>
    <row r="474" spans="1:1">
      <c r="A474" s="17"/>
    </row>
    <row r="475" spans="1:1">
      <c r="A475" s="17"/>
    </row>
    <row r="476" spans="1:1">
      <c r="A476" s="17"/>
    </row>
    <row r="477" spans="1:1">
      <c r="A477" s="17"/>
    </row>
    <row r="478" spans="1:1">
      <c r="A478" s="17"/>
    </row>
    <row r="479" spans="1:1">
      <c r="A479" s="17"/>
    </row>
    <row r="480" spans="1:1">
      <c r="A480" s="17"/>
    </row>
    <row r="481" spans="1:1">
      <c r="A481" s="17"/>
    </row>
    <row r="482" spans="1:1">
      <c r="A482" s="17"/>
    </row>
    <row r="483" spans="1:1">
      <c r="A483" s="17"/>
    </row>
    <row r="484" spans="1:1">
      <c r="A484" s="17"/>
    </row>
    <row r="485" spans="1:1">
      <c r="A485" s="17"/>
    </row>
    <row r="486" spans="1:1">
      <c r="A486" s="17"/>
    </row>
    <row r="487" spans="1:1">
      <c r="A487" s="17"/>
    </row>
    <row r="488" spans="1:1">
      <c r="A488" s="17"/>
    </row>
    <row r="489" spans="1:1">
      <c r="A489" s="17"/>
    </row>
    <row r="490" spans="1:1">
      <c r="A490" s="17"/>
    </row>
    <row r="491" spans="1:1">
      <c r="A491" s="17"/>
    </row>
    <row r="492" spans="1:1">
      <c r="A492" s="17"/>
    </row>
    <row r="493" spans="1:1">
      <c r="A493" s="17"/>
    </row>
    <row r="494" spans="1:1">
      <c r="A494" s="17"/>
    </row>
    <row r="495" spans="1:1">
      <c r="A495" s="17"/>
    </row>
    <row r="496" spans="1:1">
      <c r="A496" s="17"/>
    </row>
    <row r="497" spans="1:1">
      <c r="A497" s="17"/>
    </row>
    <row r="498" spans="1:1">
      <c r="A498" s="17"/>
    </row>
    <row r="499" spans="1:1">
      <c r="A499" s="17"/>
    </row>
    <row r="500" spans="1:1">
      <c r="A500" s="17"/>
    </row>
    <row r="501" spans="1:1">
      <c r="A501" s="17"/>
    </row>
    <row r="502" spans="1:1">
      <c r="A502" s="17"/>
    </row>
    <row r="503" spans="1:1">
      <c r="A503" s="17"/>
    </row>
    <row r="504" spans="1:1">
      <c r="A504" s="17"/>
    </row>
    <row r="505" spans="1:1">
      <c r="A505" s="17"/>
    </row>
    <row r="506" spans="1:1">
      <c r="A506" s="17"/>
    </row>
    <row r="507" spans="1:1">
      <c r="A507" s="17"/>
    </row>
    <row r="508" spans="1:1">
      <c r="A508" s="17"/>
    </row>
    <row r="509" spans="1:1">
      <c r="A509" s="17"/>
    </row>
    <row r="510" spans="1:1">
      <c r="A510" s="17"/>
    </row>
    <row r="511" spans="1:1">
      <c r="A511" s="17"/>
    </row>
    <row r="512" spans="1:1">
      <c r="A512" s="17"/>
    </row>
    <row r="513" spans="1:1">
      <c r="A513" s="17"/>
    </row>
    <row r="514" spans="1:1">
      <c r="A514" s="17"/>
    </row>
    <row r="515" spans="1:1">
      <c r="A515" s="17"/>
    </row>
    <row r="516" spans="1:1">
      <c r="A516" s="17"/>
    </row>
    <row r="517" spans="1:1">
      <c r="A517" s="17"/>
    </row>
    <row r="518" spans="1:1">
      <c r="A518" s="17"/>
    </row>
    <row r="519" spans="1:1">
      <c r="A519" s="17"/>
    </row>
    <row r="520" spans="1:1">
      <c r="A520" s="17"/>
    </row>
    <row r="521" spans="1:1">
      <c r="A521" s="17"/>
    </row>
    <row r="522" spans="1:1">
      <c r="A522" s="17"/>
    </row>
    <row r="523" spans="1:1">
      <c r="A523" s="17"/>
    </row>
    <row r="524" spans="1:1">
      <c r="A524" s="17"/>
    </row>
    <row r="525" spans="1:1">
      <c r="A525" s="17"/>
    </row>
    <row r="526" spans="1:1">
      <c r="A526" s="17"/>
    </row>
    <row r="527" spans="1:1">
      <c r="A527" s="17"/>
    </row>
    <row r="528" spans="1:1">
      <c r="A528" s="17"/>
    </row>
    <row r="529" spans="1:1">
      <c r="A529" s="17"/>
    </row>
    <row r="530" spans="1:1">
      <c r="A530" s="17"/>
    </row>
    <row r="531" spans="1:1">
      <c r="A531" s="17"/>
    </row>
    <row r="532" spans="1:1">
      <c r="A532" s="17"/>
    </row>
    <row r="533" spans="1:1">
      <c r="A533" s="17"/>
    </row>
    <row r="534" spans="1:1">
      <c r="A534" s="17"/>
    </row>
    <row r="535" spans="1:1">
      <c r="A535" s="17"/>
    </row>
    <row r="536" spans="1:1">
      <c r="A536" s="17"/>
    </row>
    <row r="537" spans="1:1">
      <c r="A537" s="17"/>
    </row>
    <row r="538" spans="1:1">
      <c r="A538" s="17"/>
    </row>
    <row r="539" spans="1:1">
      <c r="A539" s="17"/>
    </row>
    <row r="540" spans="1:1">
      <c r="A540" s="17"/>
    </row>
    <row r="541" spans="1:1">
      <c r="A541" s="17"/>
    </row>
    <row r="542" spans="1:1">
      <c r="A542" s="17"/>
    </row>
    <row r="543" spans="1:1">
      <c r="A543" s="17"/>
    </row>
    <row r="544" spans="1:1">
      <c r="A544" s="17"/>
    </row>
    <row r="545" spans="1:1">
      <c r="A545" s="17"/>
    </row>
    <row r="546" spans="1:1">
      <c r="A546" s="17"/>
    </row>
    <row r="547" spans="1:1">
      <c r="A547" s="17"/>
    </row>
    <row r="548" spans="1:1">
      <c r="A548" s="17"/>
    </row>
    <row r="549" spans="1:1">
      <c r="A549" s="17"/>
    </row>
    <row r="550" spans="1:1">
      <c r="A550" s="17"/>
    </row>
    <row r="551" spans="1:1">
      <c r="A551" s="17"/>
    </row>
    <row r="552" spans="1:1">
      <c r="A552" s="17"/>
    </row>
    <row r="553" spans="1:1">
      <c r="A553" s="17"/>
    </row>
    <row r="554" spans="1:1">
      <c r="A554" s="17"/>
    </row>
    <row r="555" spans="1:1">
      <c r="A555" s="17"/>
    </row>
    <row r="556" spans="1:1">
      <c r="A556" s="17"/>
    </row>
    <row r="557" spans="1:1">
      <c r="A557" s="17"/>
    </row>
    <row r="558" spans="1:1">
      <c r="A558" s="17"/>
    </row>
    <row r="559" spans="1:1">
      <c r="A559" s="17"/>
    </row>
    <row r="560" spans="1:1">
      <c r="A560" s="17"/>
    </row>
    <row r="561" spans="1:1">
      <c r="A561" s="17"/>
    </row>
    <row r="562" spans="1:1">
      <c r="A562" s="17"/>
    </row>
    <row r="563" spans="1:1">
      <c r="A563" s="17"/>
    </row>
    <row r="564" spans="1:1">
      <c r="A564" s="17"/>
    </row>
    <row r="565" spans="1:1">
      <c r="A565" s="17"/>
    </row>
    <row r="566" spans="1:1">
      <c r="A566" s="17"/>
    </row>
    <row r="567" spans="1:1">
      <c r="A567" s="17"/>
    </row>
    <row r="568" spans="1:1">
      <c r="A568" s="17"/>
    </row>
    <row r="569" spans="1:1">
      <c r="A569" s="17"/>
    </row>
    <row r="570" spans="1:1">
      <c r="A570" s="17"/>
    </row>
    <row r="571" spans="1:1">
      <c r="A571" s="17"/>
    </row>
    <row r="572" spans="1:1">
      <c r="A572" s="17"/>
    </row>
    <row r="573" spans="1:1">
      <c r="A573" s="17"/>
    </row>
    <row r="574" spans="1:1">
      <c r="A574" s="17"/>
    </row>
    <row r="575" spans="1:1">
      <c r="A575" s="17"/>
    </row>
    <row r="576" spans="1:1">
      <c r="A576" s="17"/>
    </row>
    <row r="577" spans="1:1">
      <c r="A577" s="17"/>
    </row>
    <row r="578" spans="1:1">
      <c r="A578" s="17"/>
    </row>
    <row r="579" spans="1:1">
      <c r="A579" s="17"/>
    </row>
    <row r="580" spans="1:1">
      <c r="A580" s="17"/>
    </row>
    <row r="581" spans="1:1">
      <c r="A581" s="17"/>
    </row>
    <row r="582" spans="1:1">
      <c r="A582" s="17"/>
    </row>
    <row r="583" spans="1:1">
      <c r="A583" s="17"/>
    </row>
    <row r="584" spans="1:1">
      <c r="A584" s="17"/>
    </row>
    <row r="585" spans="1:1">
      <c r="A585" s="17"/>
    </row>
    <row r="586" spans="1:1">
      <c r="A586" s="17"/>
    </row>
    <row r="587" spans="1:1">
      <c r="A587" s="17"/>
    </row>
    <row r="588" spans="1:1">
      <c r="A588" s="17"/>
    </row>
    <row r="589" spans="1:1">
      <c r="A589" s="17"/>
    </row>
    <row r="590" spans="1:1">
      <c r="A590" s="17"/>
    </row>
    <row r="591" spans="1:1">
      <c r="A591" s="17"/>
    </row>
    <row r="592" spans="1:1">
      <c r="A592" s="17"/>
    </row>
    <row r="593" spans="1:1">
      <c r="A593" s="17"/>
    </row>
    <row r="594" spans="1:1">
      <c r="A594" s="17"/>
    </row>
    <row r="595" spans="1:1">
      <c r="A595" s="17"/>
    </row>
    <row r="596" spans="1:1">
      <c r="A596" s="17"/>
    </row>
    <row r="597" spans="1:1">
      <c r="A597" s="17"/>
    </row>
    <row r="598" spans="1:1">
      <c r="A598" s="17"/>
    </row>
    <row r="599" spans="1:1">
      <c r="A599" s="17"/>
    </row>
    <row r="600" spans="1:1">
      <c r="A600" s="17"/>
    </row>
    <row r="601" spans="1:1">
      <c r="A601" s="17"/>
    </row>
    <row r="602" spans="1:1">
      <c r="A602" s="17"/>
    </row>
    <row r="603" spans="1:1">
      <c r="A603" s="17"/>
    </row>
    <row r="604" spans="1:1">
      <c r="A604" s="17"/>
    </row>
    <row r="605" spans="1:1">
      <c r="A605" s="17"/>
    </row>
    <row r="606" spans="1:1">
      <c r="A606" s="17"/>
    </row>
    <row r="607" spans="1:1">
      <c r="A607" s="17"/>
    </row>
    <row r="608" spans="1:1">
      <c r="A608" s="17"/>
    </row>
    <row r="609" spans="1:1">
      <c r="A609" s="17"/>
    </row>
    <row r="610" spans="1:1">
      <c r="A610" s="17"/>
    </row>
    <row r="611" spans="1:1">
      <c r="A611" s="17"/>
    </row>
    <row r="612" spans="1:1">
      <c r="A612" s="17"/>
    </row>
    <row r="613" spans="1:1">
      <c r="A613" s="17"/>
    </row>
    <row r="614" spans="1:1">
      <c r="A614" s="17"/>
    </row>
    <row r="615" spans="1:1">
      <c r="A615" s="17"/>
    </row>
    <row r="616" spans="1:1">
      <c r="A616" s="17"/>
    </row>
    <row r="617" spans="1:1">
      <c r="A617" s="17"/>
    </row>
    <row r="618" spans="1:1">
      <c r="A618" s="17"/>
    </row>
    <row r="619" spans="1:1">
      <c r="A619" s="17"/>
    </row>
    <row r="620" spans="1:1">
      <c r="A620" s="17"/>
    </row>
    <row r="621" spans="1:1">
      <c r="A621" s="17"/>
    </row>
    <row r="622" spans="1:1">
      <c r="A622" s="17"/>
    </row>
    <row r="623" spans="1:1">
      <c r="A623" s="17"/>
    </row>
    <row r="624" spans="1:1">
      <c r="A624" s="17"/>
    </row>
    <row r="625" spans="1:1">
      <c r="A625" s="17"/>
    </row>
    <row r="626" spans="1:1">
      <c r="A626" s="17"/>
    </row>
    <row r="627" spans="1:1">
      <c r="A627" s="17"/>
    </row>
    <row r="628" spans="1:1">
      <c r="A628" s="17"/>
    </row>
    <row r="629" spans="1:1">
      <c r="A629" s="17"/>
    </row>
    <row r="630" spans="1:1">
      <c r="A630" s="17"/>
    </row>
    <row r="631" spans="1:1">
      <c r="A631" s="17"/>
    </row>
    <row r="632" spans="1:1">
      <c r="A632" s="17"/>
    </row>
    <row r="633" spans="1:1">
      <c r="A633" s="17"/>
    </row>
    <row r="634" spans="1:1">
      <c r="A634" s="17"/>
    </row>
    <row r="635" spans="1:1">
      <c r="A635" s="17"/>
    </row>
    <row r="636" spans="1:1">
      <c r="A636" s="17"/>
    </row>
    <row r="637" spans="1:1">
      <c r="A637" s="17"/>
    </row>
    <row r="638" spans="1:1">
      <c r="A638" s="17"/>
    </row>
    <row r="639" spans="1:1">
      <c r="A639" s="17"/>
    </row>
    <row r="640" spans="1:1">
      <c r="A640" s="17"/>
    </row>
    <row r="641" spans="1:1">
      <c r="A641" s="17"/>
    </row>
    <row r="642" spans="1:1">
      <c r="A642" s="17"/>
    </row>
    <row r="643" spans="1:1">
      <c r="A643" s="17"/>
    </row>
    <row r="644" spans="1:1">
      <c r="A644" s="17"/>
    </row>
    <row r="645" spans="1:1">
      <c r="A645" s="17"/>
    </row>
    <row r="646" spans="1:1">
      <c r="A646" s="17"/>
    </row>
    <row r="647" spans="1:1">
      <c r="A647" s="17"/>
    </row>
    <row r="648" spans="1:1">
      <c r="A648" s="17"/>
    </row>
    <row r="649" spans="1:1">
      <c r="A649" s="17"/>
    </row>
    <row r="650" spans="1:1">
      <c r="A650" s="17"/>
    </row>
    <row r="651" spans="1:1">
      <c r="A651" s="17"/>
    </row>
    <row r="652" spans="1:1">
      <c r="A652" s="17"/>
    </row>
    <row r="653" spans="1:1">
      <c r="A653" s="17"/>
    </row>
    <row r="654" spans="1:1">
      <c r="A654" s="17"/>
    </row>
    <row r="655" spans="1:1">
      <c r="A655" s="17"/>
    </row>
    <row r="656" spans="1:1">
      <c r="A656" s="17"/>
    </row>
    <row r="657" spans="1:1">
      <c r="A657" s="17"/>
    </row>
    <row r="658" spans="1:1">
      <c r="A658" s="17"/>
    </row>
    <row r="659" spans="1:1">
      <c r="A659" s="17"/>
    </row>
    <row r="660" spans="1:1">
      <c r="A660" s="17"/>
    </row>
    <row r="661" spans="1:1">
      <c r="A661" s="17"/>
    </row>
    <row r="662" spans="1:1">
      <c r="A662" s="17"/>
    </row>
    <row r="663" spans="1:1">
      <c r="A663" s="17"/>
    </row>
    <row r="664" spans="1:1">
      <c r="A664" s="17"/>
    </row>
    <row r="665" spans="1:1">
      <c r="A665" s="17"/>
    </row>
    <row r="666" spans="1:1">
      <c r="A666" s="17"/>
    </row>
    <row r="667" spans="1:1">
      <c r="A667" s="17"/>
    </row>
    <row r="668" spans="1:1">
      <c r="A668" s="17"/>
    </row>
    <row r="669" spans="1:1">
      <c r="A669" s="17"/>
    </row>
    <row r="670" spans="1:1">
      <c r="A670" s="17"/>
    </row>
    <row r="671" spans="1:1">
      <c r="A671" s="17"/>
    </row>
    <row r="672" spans="1:1">
      <c r="A672" s="17"/>
    </row>
    <row r="673" spans="1:1">
      <c r="A673" s="17"/>
    </row>
    <row r="674" spans="1:1">
      <c r="A674" s="17"/>
    </row>
    <row r="675" spans="1:1">
      <c r="A675" s="17"/>
    </row>
    <row r="676" spans="1:1">
      <c r="A676" s="17"/>
    </row>
    <row r="677" spans="1:1">
      <c r="A677" s="17"/>
    </row>
    <row r="678" spans="1:1">
      <c r="A678" s="17"/>
    </row>
    <row r="679" spans="1:1">
      <c r="A679" s="17"/>
    </row>
    <row r="680" spans="1:1">
      <c r="A680" s="17"/>
    </row>
    <row r="681" spans="1:1">
      <c r="A681" s="17"/>
    </row>
    <row r="682" spans="1:1">
      <c r="A682" s="17"/>
    </row>
    <row r="683" spans="1:1">
      <c r="A683" s="17"/>
    </row>
    <row r="684" spans="1:1">
      <c r="A684" s="17"/>
    </row>
    <row r="685" spans="1:1">
      <c r="A685" s="17"/>
    </row>
    <row r="686" spans="1:1">
      <c r="A686" s="17"/>
    </row>
    <row r="687" spans="1:1">
      <c r="A687" s="17"/>
    </row>
    <row r="688" spans="1:1">
      <c r="A688" s="17"/>
    </row>
    <row r="689" spans="1:1">
      <c r="A689" s="17"/>
    </row>
    <row r="690" spans="1:1">
      <c r="A690" s="17"/>
    </row>
    <row r="691" spans="1:1">
      <c r="A691" s="17"/>
    </row>
    <row r="692" spans="1:1">
      <c r="A692" s="17"/>
    </row>
    <row r="693" spans="1:1">
      <c r="A693" s="17"/>
    </row>
    <row r="694" spans="1:1">
      <c r="A694" s="17"/>
    </row>
    <row r="695" spans="1:1">
      <c r="A695" s="17"/>
    </row>
    <row r="696" spans="1:1">
      <c r="A696" s="17"/>
    </row>
    <row r="697" spans="1:1">
      <c r="A697" s="17"/>
    </row>
    <row r="698" spans="1:1">
      <c r="A698" s="17"/>
    </row>
    <row r="699" spans="1:1">
      <c r="A699" s="17"/>
    </row>
    <row r="700" spans="1:1">
      <c r="A700" s="17"/>
    </row>
    <row r="701" spans="1:1">
      <c r="A701" s="17"/>
    </row>
    <row r="702" spans="1:1">
      <c r="A702" s="17"/>
    </row>
    <row r="703" spans="1:1">
      <c r="A703" s="17"/>
    </row>
    <row r="704" spans="1:1">
      <c r="A704" s="17"/>
    </row>
    <row r="705" spans="1:1">
      <c r="A705" s="17"/>
    </row>
    <row r="706" spans="1:1">
      <c r="A706" s="17"/>
    </row>
    <row r="707" spans="1:1">
      <c r="A707" s="17"/>
    </row>
    <row r="708" spans="1:1">
      <c r="A708" s="17"/>
    </row>
    <row r="709" spans="1:1">
      <c r="A709" s="17"/>
    </row>
    <row r="710" spans="1:1">
      <c r="A710" s="17"/>
    </row>
    <row r="711" spans="1:1">
      <c r="A711" s="17"/>
    </row>
    <row r="712" spans="1:1">
      <c r="A712" s="17"/>
    </row>
    <row r="713" spans="1:1">
      <c r="A713" s="17"/>
    </row>
    <row r="714" spans="1:1">
      <c r="A714" s="17"/>
    </row>
    <row r="715" spans="1:1">
      <c r="A715" s="17"/>
    </row>
    <row r="716" spans="1:1">
      <c r="A716" s="17"/>
    </row>
    <row r="717" spans="1:1">
      <c r="A717" s="17"/>
    </row>
    <row r="718" spans="1:1">
      <c r="A718" s="17"/>
    </row>
    <row r="719" spans="1:1">
      <c r="A719" s="17"/>
    </row>
    <row r="720" spans="1:1">
      <c r="A720" s="17"/>
    </row>
    <row r="721" spans="1:1">
      <c r="A721" s="17"/>
    </row>
    <row r="722" spans="1:1">
      <c r="A722" s="17"/>
    </row>
    <row r="723" spans="1:1">
      <c r="A723" s="17"/>
    </row>
    <row r="724" spans="1:1">
      <c r="A724" s="17"/>
    </row>
    <row r="725" spans="1:1">
      <c r="A725" s="17"/>
    </row>
    <row r="726" spans="1:1">
      <c r="A726" s="17"/>
    </row>
    <row r="727" spans="1:1">
      <c r="A727" s="17"/>
    </row>
    <row r="728" spans="1:1">
      <c r="A728" s="17"/>
    </row>
    <row r="729" spans="1:1">
      <c r="A729" s="17"/>
    </row>
    <row r="730" spans="1:1">
      <c r="A730" s="17"/>
    </row>
    <row r="731" spans="1:1">
      <c r="A731" s="17"/>
    </row>
    <row r="732" spans="1:1">
      <c r="A732" s="17"/>
    </row>
    <row r="733" spans="1:1">
      <c r="A733" s="17"/>
    </row>
    <row r="734" spans="1:1">
      <c r="A734" s="17"/>
    </row>
    <row r="735" spans="1:1">
      <c r="A735" s="17"/>
    </row>
    <row r="736" spans="1:1">
      <c r="A736" s="17"/>
    </row>
    <row r="737" spans="1:1">
      <c r="A737" s="17"/>
    </row>
    <row r="738" spans="1:1">
      <c r="A738" s="17"/>
    </row>
    <row r="739" spans="1:1">
      <c r="A739" s="17"/>
    </row>
    <row r="740" spans="1:1">
      <c r="A740" s="17"/>
    </row>
    <row r="741" spans="1:1">
      <c r="A741" s="17"/>
    </row>
    <row r="742" spans="1:1">
      <c r="A742" s="17"/>
    </row>
    <row r="743" spans="1:1">
      <c r="A743" s="17"/>
    </row>
    <row r="744" spans="1:1">
      <c r="A744" s="17"/>
    </row>
    <row r="745" spans="1:1">
      <c r="A745" s="17"/>
    </row>
    <row r="746" spans="1:1">
      <c r="A746" s="17"/>
    </row>
    <row r="747" spans="1:1">
      <c r="A747" s="17"/>
    </row>
    <row r="748" spans="1:1">
      <c r="A748" s="17"/>
    </row>
    <row r="749" spans="1:1">
      <c r="A749" s="17"/>
    </row>
    <row r="750" spans="1:1">
      <c r="A750" s="17"/>
    </row>
    <row r="751" spans="1:1">
      <c r="A751" s="17"/>
    </row>
    <row r="752" spans="1:1">
      <c r="A752" s="17"/>
    </row>
    <row r="753" spans="1:1">
      <c r="A753" s="17"/>
    </row>
    <row r="754" spans="1:1">
      <c r="A754" s="17"/>
    </row>
    <row r="755" spans="1:1">
      <c r="A755" s="17"/>
    </row>
    <row r="756" spans="1:1">
      <c r="A756" s="17"/>
    </row>
    <row r="757" spans="1:1">
      <c r="A757" s="17"/>
    </row>
    <row r="758" spans="1:1">
      <c r="A758" s="17"/>
    </row>
    <row r="759" spans="1:1">
      <c r="A759" s="17"/>
    </row>
    <row r="760" spans="1:1">
      <c r="A760" s="17"/>
    </row>
    <row r="761" spans="1:1">
      <c r="A761" s="17"/>
    </row>
    <row r="762" spans="1:1">
      <c r="A762" s="17"/>
    </row>
    <row r="763" spans="1:1">
      <c r="A763" s="17"/>
    </row>
    <row r="764" spans="1:1">
      <c r="A764" s="17"/>
    </row>
    <row r="765" spans="1:1">
      <c r="A765" s="17"/>
    </row>
    <row r="766" spans="1:1">
      <c r="A766" s="17"/>
    </row>
    <row r="767" spans="1:1">
      <c r="A767" s="17"/>
    </row>
    <row r="768" spans="1:1">
      <c r="A768" s="17"/>
    </row>
    <row r="769" spans="1:1">
      <c r="A769" s="17"/>
    </row>
    <row r="770" spans="1:1">
      <c r="A770" s="17"/>
    </row>
    <row r="771" spans="1:1">
      <c r="A771" s="17"/>
    </row>
    <row r="772" spans="1:1">
      <c r="A772" s="17"/>
    </row>
    <row r="773" spans="1:1">
      <c r="A773" s="17"/>
    </row>
    <row r="774" spans="1:1">
      <c r="A774" s="17"/>
    </row>
    <row r="775" spans="1:1">
      <c r="A775" s="17"/>
    </row>
    <row r="776" spans="1:1">
      <c r="A776" s="17"/>
    </row>
    <row r="777" spans="1:1">
      <c r="A777" s="17"/>
    </row>
    <row r="778" spans="1:1">
      <c r="A778" s="17"/>
    </row>
    <row r="779" spans="1:1">
      <c r="A779" s="17"/>
    </row>
    <row r="780" spans="1:1">
      <c r="A780" s="17"/>
    </row>
    <row r="781" spans="1:1">
      <c r="A781" s="17"/>
    </row>
    <row r="782" spans="1:1">
      <c r="A782" s="17"/>
    </row>
    <row r="783" spans="1:1">
      <c r="A783" s="17"/>
    </row>
    <row r="784" spans="1:1">
      <c r="A784" s="17"/>
    </row>
    <row r="785" spans="1:1">
      <c r="A785" s="17"/>
    </row>
    <row r="786" spans="1:1">
      <c r="A786" s="17"/>
    </row>
    <row r="787" spans="1:1">
      <c r="A787" s="17"/>
    </row>
    <row r="788" spans="1:1">
      <c r="A788" s="17"/>
    </row>
    <row r="789" spans="1:1">
      <c r="A789" s="17"/>
    </row>
    <row r="790" spans="1:1">
      <c r="A790" s="17"/>
    </row>
    <row r="791" spans="1:1">
      <c r="A791" s="17"/>
    </row>
    <row r="792" spans="1:1">
      <c r="A792" s="17"/>
    </row>
    <row r="793" spans="1:1">
      <c r="A793" s="17"/>
    </row>
    <row r="794" spans="1:1">
      <c r="A794" s="17"/>
    </row>
    <row r="795" spans="1:1">
      <c r="A795" s="17"/>
    </row>
    <row r="796" spans="1:1">
      <c r="A796" s="17"/>
    </row>
    <row r="797" spans="1:1">
      <c r="A797" s="17"/>
    </row>
    <row r="798" spans="1:1">
      <c r="A798" s="17"/>
    </row>
    <row r="799" spans="1:1">
      <c r="A799" s="17"/>
    </row>
    <row r="800" spans="1:1">
      <c r="A800" s="17"/>
    </row>
    <row r="801" spans="1:1">
      <c r="A801" s="17"/>
    </row>
    <row r="802" spans="1:1">
      <c r="A802" s="17"/>
    </row>
    <row r="803" spans="1:1">
      <c r="A803" s="17"/>
    </row>
    <row r="804" spans="1:1">
      <c r="A804" s="17"/>
    </row>
    <row r="805" spans="1:1">
      <c r="A805" s="17"/>
    </row>
    <row r="806" spans="1:1">
      <c r="A806" s="17"/>
    </row>
    <row r="807" spans="1:1">
      <c r="A807" s="17"/>
    </row>
    <row r="808" spans="1:1">
      <c r="A808" s="17"/>
    </row>
    <row r="809" spans="1:1">
      <c r="A809" s="17"/>
    </row>
    <row r="810" spans="1:1">
      <c r="A810" s="17"/>
    </row>
    <row r="811" spans="1:1">
      <c r="A811" s="17"/>
    </row>
    <row r="812" spans="1:1">
      <c r="A812" s="17"/>
    </row>
    <row r="813" spans="1:1">
      <c r="A813" s="17"/>
    </row>
    <row r="814" spans="1:1">
      <c r="A814" s="17"/>
    </row>
    <row r="815" spans="1:1">
      <c r="A815" s="17"/>
    </row>
    <row r="816" spans="1:1">
      <c r="A816" s="17"/>
    </row>
    <row r="817" spans="1:1">
      <c r="A817" s="17"/>
    </row>
    <row r="818" spans="1:1">
      <c r="A818" s="17"/>
    </row>
    <row r="819" spans="1:1">
      <c r="A819" s="17"/>
    </row>
    <row r="820" spans="1:1">
      <c r="A820" s="17"/>
    </row>
    <row r="821" spans="1:1">
      <c r="A821" s="17"/>
    </row>
    <row r="822" spans="1:1">
      <c r="A822" s="17"/>
    </row>
    <row r="823" spans="1:1">
      <c r="A823" s="17"/>
    </row>
    <row r="824" spans="1:1">
      <c r="A824" s="17"/>
    </row>
    <row r="825" spans="1:1">
      <c r="A825" s="17"/>
    </row>
    <row r="826" spans="1:1">
      <c r="A826" s="17"/>
    </row>
    <row r="827" spans="1:1">
      <c r="A827" s="17"/>
    </row>
    <row r="828" spans="1:1">
      <c r="A828" s="17"/>
    </row>
    <row r="829" spans="1:1">
      <c r="A829" s="17"/>
    </row>
    <row r="830" spans="1:1">
      <c r="A830" s="17"/>
    </row>
    <row r="831" spans="1:1">
      <c r="A831" s="17"/>
    </row>
    <row r="832" spans="1:1">
      <c r="A832" s="17"/>
    </row>
    <row r="833" spans="1:1">
      <c r="A833" s="17"/>
    </row>
    <row r="834" spans="1:1">
      <c r="A834" s="17"/>
    </row>
    <row r="835" spans="1:1">
      <c r="A835" s="17"/>
    </row>
    <row r="836" spans="1:1">
      <c r="A836" s="17"/>
    </row>
    <row r="837" spans="1:1">
      <c r="A837" s="17"/>
    </row>
    <row r="838" spans="1:1">
      <c r="A838" s="17"/>
    </row>
    <row r="839" spans="1:1">
      <c r="A839" s="17"/>
    </row>
    <row r="840" spans="1:1">
      <c r="A840" s="17"/>
    </row>
    <row r="841" spans="1:1">
      <c r="A841" s="17"/>
    </row>
    <row r="842" spans="1:1">
      <c r="A842" s="17"/>
    </row>
    <row r="843" spans="1:1">
      <c r="A843" s="17"/>
    </row>
    <row r="844" spans="1:1">
      <c r="A844" s="17"/>
    </row>
    <row r="845" spans="1:1">
      <c r="A845" s="17"/>
    </row>
    <row r="846" spans="1:1">
      <c r="A846" s="17"/>
    </row>
    <row r="847" spans="1:1">
      <c r="A847" s="17"/>
    </row>
    <row r="848" spans="1:1">
      <c r="A848" s="17"/>
    </row>
    <row r="849" spans="1:1">
      <c r="A849" s="17"/>
    </row>
    <row r="850" spans="1:1">
      <c r="A850" s="17"/>
    </row>
    <row r="851" spans="1:1">
      <c r="A851" s="17"/>
    </row>
    <row r="852" spans="1:1">
      <c r="A852" s="17"/>
    </row>
    <row r="853" spans="1:1">
      <c r="A853" s="17"/>
    </row>
    <row r="854" spans="1:1">
      <c r="A854" s="17"/>
    </row>
    <row r="855" spans="1:1">
      <c r="A855" s="17"/>
    </row>
    <row r="856" spans="1:1">
      <c r="A856" s="17"/>
    </row>
    <row r="857" spans="1:1">
      <c r="A857" s="17"/>
    </row>
    <row r="858" spans="1:1">
      <c r="A858" s="17"/>
    </row>
    <row r="859" spans="1:1">
      <c r="A859" s="17"/>
    </row>
    <row r="860" spans="1:1">
      <c r="A860" s="17"/>
    </row>
    <row r="861" spans="1:1">
      <c r="A861" s="17"/>
    </row>
    <row r="862" spans="1:1">
      <c r="A862" s="17"/>
    </row>
    <row r="863" spans="1:1">
      <c r="A863" s="17"/>
    </row>
    <row r="864" spans="1:1">
      <c r="A864" s="17"/>
    </row>
    <row r="865" spans="1:1">
      <c r="A865" s="17"/>
    </row>
    <row r="866" spans="1:1">
      <c r="A866" s="17"/>
    </row>
    <row r="867" spans="1:1">
      <c r="A867" s="17"/>
    </row>
    <row r="868" spans="1:1">
      <c r="A868" s="17"/>
    </row>
    <row r="869" spans="1:1">
      <c r="A869" s="17"/>
    </row>
    <row r="870" spans="1:1">
      <c r="A870" s="17"/>
    </row>
    <row r="871" spans="1:1">
      <c r="A871" s="17"/>
    </row>
    <row r="872" spans="1:1">
      <c r="A872" s="17"/>
    </row>
    <row r="873" spans="1:1">
      <c r="A873" s="17"/>
    </row>
    <row r="874" spans="1:1">
      <c r="A874" s="17"/>
    </row>
    <row r="875" spans="1:1">
      <c r="A875" s="17"/>
    </row>
    <row r="876" spans="1:1">
      <c r="A876" s="17"/>
    </row>
    <row r="877" spans="1:1">
      <c r="A877" s="17"/>
    </row>
    <row r="878" spans="1:1">
      <c r="A878" s="17"/>
    </row>
    <row r="879" spans="1:1">
      <c r="A879" s="17"/>
    </row>
    <row r="880" spans="1:1">
      <c r="A880" s="17"/>
    </row>
    <row r="881" spans="1:1">
      <c r="A881" s="17"/>
    </row>
    <row r="882" spans="1:1">
      <c r="A882" s="17"/>
    </row>
    <row r="883" spans="1:1">
      <c r="A883" s="17"/>
    </row>
    <row r="884" spans="1:1">
      <c r="A884" s="17"/>
    </row>
    <row r="885" spans="1:1">
      <c r="A885" s="17"/>
    </row>
    <row r="886" spans="1:1">
      <c r="A886" s="17"/>
    </row>
    <row r="887" spans="1:1">
      <c r="A887" s="17"/>
    </row>
    <row r="888" spans="1:1">
      <c r="A888" s="17"/>
    </row>
    <row r="889" spans="1:1">
      <c r="A889" s="17"/>
    </row>
    <row r="890" spans="1:1">
      <c r="A890" s="17"/>
    </row>
    <row r="891" spans="1:1">
      <c r="A891" s="17"/>
    </row>
    <row r="892" spans="1:1">
      <c r="A892" s="17"/>
    </row>
    <row r="893" spans="1:1">
      <c r="A893" s="17"/>
    </row>
    <row r="894" spans="1:1">
      <c r="A894" s="17"/>
    </row>
    <row r="895" spans="1:1">
      <c r="A895" s="17"/>
    </row>
    <row r="896" spans="1:1">
      <c r="A896" s="17"/>
    </row>
    <row r="897" spans="1:1">
      <c r="A897" s="17"/>
    </row>
    <row r="898" spans="1:1">
      <c r="A898" s="17"/>
    </row>
    <row r="899" spans="1:1">
      <c r="A899" s="17"/>
    </row>
    <row r="900" spans="1:1">
      <c r="A900" s="17"/>
    </row>
    <row r="901" spans="1:1">
      <c r="A901" s="17"/>
    </row>
    <row r="902" spans="1:1">
      <c r="A902" s="17"/>
    </row>
    <row r="903" spans="1:1">
      <c r="A903" s="17"/>
    </row>
    <row r="904" spans="1:1">
      <c r="A904" s="17"/>
    </row>
    <row r="905" spans="1:1">
      <c r="A905" s="17"/>
    </row>
    <row r="906" spans="1:1">
      <c r="A906" s="17"/>
    </row>
    <row r="907" spans="1:1">
      <c r="A907" s="17"/>
    </row>
    <row r="908" spans="1:1">
      <c r="A908" s="17"/>
    </row>
    <row r="909" spans="1:1">
      <c r="A909" s="17"/>
    </row>
    <row r="910" spans="1:1">
      <c r="A910" s="17"/>
    </row>
    <row r="911" spans="1:1">
      <c r="A911" s="17"/>
    </row>
    <row r="912" spans="1:1">
      <c r="A912" s="17"/>
    </row>
    <row r="913" spans="1:1">
      <c r="A913" s="17"/>
    </row>
    <row r="914" spans="1:1">
      <c r="A914" s="17"/>
    </row>
    <row r="915" spans="1:1">
      <c r="A915" s="17"/>
    </row>
    <row r="916" spans="1:1">
      <c r="A916" s="17"/>
    </row>
    <row r="917" spans="1:1">
      <c r="A917" s="17"/>
    </row>
    <row r="918" spans="1:1">
      <c r="A918" s="17"/>
    </row>
    <row r="919" spans="1:1">
      <c r="A919" s="17"/>
    </row>
    <row r="920" spans="1:1">
      <c r="A920" s="17"/>
    </row>
    <row r="921" spans="1:1">
      <c r="A921" s="17"/>
    </row>
    <row r="922" spans="1:1">
      <c r="A922" s="17"/>
    </row>
    <row r="923" spans="1:1">
      <c r="A923" s="17"/>
    </row>
    <row r="924" spans="1:1">
      <c r="A924" s="17"/>
    </row>
    <row r="925" spans="1:1">
      <c r="A925" s="17"/>
    </row>
    <row r="926" spans="1:1">
      <c r="A926" s="17"/>
    </row>
    <row r="927" spans="1:1">
      <c r="A927" s="17"/>
    </row>
    <row r="928" spans="1:1">
      <c r="A928" s="17"/>
    </row>
    <row r="929" spans="1:1">
      <c r="A929" s="17"/>
    </row>
    <row r="930" spans="1:1">
      <c r="A930" s="17"/>
    </row>
    <row r="931" spans="1:1">
      <c r="A931" s="17"/>
    </row>
    <row r="932" spans="1:1">
      <c r="A932" s="17"/>
    </row>
    <row r="933" spans="1:1">
      <c r="A933" s="17"/>
    </row>
    <row r="934" spans="1:1">
      <c r="A934" s="17"/>
    </row>
    <row r="935" spans="1:1">
      <c r="A935" s="17"/>
    </row>
    <row r="936" spans="1:1">
      <c r="A936" s="17"/>
    </row>
    <row r="937" spans="1:1">
      <c r="A937" s="17"/>
    </row>
    <row r="938" spans="1:1">
      <c r="A938" s="17"/>
    </row>
    <row r="939" spans="1:1">
      <c r="A939" s="17"/>
    </row>
    <row r="940" spans="1:1">
      <c r="A940" s="17"/>
    </row>
    <row r="941" spans="1:1">
      <c r="A941" s="17"/>
    </row>
    <row r="942" spans="1:1">
      <c r="A942" s="17"/>
    </row>
    <row r="943" spans="1:1">
      <c r="A943" s="17"/>
    </row>
    <row r="944" spans="1:1">
      <c r="A944" s="17"/>
    </row>
    <row r="945" spans="1:1">
      <c r="A945" s="17"/>
    </row>
    <row r="946" spans="1:1">
      <c r="A946" s="17"/>
    </row>
    <row r="947" spans="1:1">
      <c r="A947" s="17"/>
    </row>
    <row r="948" spans="1:1">
      <c r="A948" s="17"/>
    </row>
    <row r="949" spans="1:1">
      <c r="A949" s="17"/>
    </row>
    <row r="950" spans="1:1">
      <c r="A950" s="17"/>
    </row>
    <row r="951" spans="1:1">
      <c r="A951" s="17"/>
    </row>
    <row r="952" spans="1:1">
      <c r="A952" s="17"/>
    </row>
    <row r="953" spans="1:1">
      <c r="A953" s="17"/>
    </row>
    <row r="954" spans="1:1">
      <c r="A954" s="17"/>
    </row>
    <row r="955" spans="1:1">
      <c r="A955" s="17"/>
    </row>
    <row r="956" spans="1:1">
      <c r="A956" s="17"/>
    </row>
    <row r="957" spans="1:1">
      <c r="A957" s="17"/>
    </row>
    <row r="958" spans="1:1">
      <c r="A958" s="17"/>
    </row>
    <row r="959" spans="1:1">
      <c r="A959" s="17"/>
    </row>
    <row r="960" spans="1:1">
      <c r="A960" s="17"/>
    </row>
    <row r="961" spans="1:1">
      <c r="A961" s="17"/>
    </row>
    <row r="962" spans="1:1">
      <c r="A962" s="17"/>
    </row>
    <row r="963" spans="1:1">
      <c r="A963" s="17"/>
    </row>
    <row r="964" spans="1:1">
      <c r="A964" s="17"/>
    </row>
    <row r="965" spans="1:1">
      <c r="A965" s="17"/>
    </row>
    <row r="966" spans="1:1">
      <c r="A966" s="17"/>
    </row>
    <row r="967" spans="1:1">
      <c r="A967" s="17"/>
    </row>
    <row r="968" spans="1:1">
      <c r="A968" s="17"/>
    </row>
    <row r="969" spans="1:1">
      <c r="A969" s="17"/>
    </row>
    <row r="970" spans="1:1">
      <c r="A970" s="17"/>
    </row>
    <row r="971" spans="1:1">
      <c r="A971" s="17"/>
    </row>
    <row r="972" spans="1:1">
      <c r="A972" s="17"/>
    </row>
    <row r="973" spans="1:1">
      <c r="A973" s="17"/>
    </row>
    <row r="974" spans="1:1">
      <c r="A974" s="17"/>
    </row>
    <row r="975" spans="1:1">
      <c r="A975" s="17"/>
    </row>
    <row r="976" spans="1:1">
      <c r="A976" s="17"/>
    </row>
    <row r="977" spans="1:1">
      <c r="A977" s="17"/>
    </row>
    <row r="978" spans="1:1">
      <c r="A978" s="17"/>
    </row>
    <row r="979" spans="1:1">
      <c r="A979" s="17"/>
    </row>
    <row r="980" spans="1:1">
      <c r="A980" s="17"/>
    </row>
    <row r="981" spans="1:1">
      <c r="A981" s="17"/>
    </row>
    <row r="982" spans="1:1">
      <c r="A982" s="17"/>
    </row>
    <row r="983" spans="1:1">
      <c r="A983" s="17"/>
    </row>
    <row r="984" spans="1:1">
      <c r="A984" s="17"/>
    </row>
    <row r="985" spans="1:1">
      <c r="A985" s="17"/>
    </row>
    <row r="986" spans="1:1">
      <c r="A986" s="17"/>
    </row>
    <row r="987" spans="1:1">
      <c r="A987" s="17"/>
    </row>
    <row r="988" spans="1:1">
      <c r="A988" s="17"/>
    </row>
    <row r="989" spans="1:1">
      <c r="A989" s="17"/>
    </row>
    <row r="990" spans="1:1">
      <c r="A990" s="17"/>
    </row>
    <row r="991" spans="1:1">
      <c r="A991" s="17"/>
    </row>
    <row r="992" spans="1:1">
      <c r="A992" s="17"/>
    </row>
    <row r="993" spans="1:1">
      <c r="A993" s="17"/>
    </row>
    <row r="994" spans="1:1">
      <c r="A994" s="17"/>
    </row>
    <row r="995" spans="1:1">
      <c r="A995" s="17"/>
    </row>
    <row r="996" spans="1:1">
      <c r="A996" s="17"/>
    </row>
    <row r="997" spans="1:1">
      <c r="A997" s="17"/>
    </row>
    <row r="998" spans="1:1">
      <c r="A998" s="17"/>
    </row>
    <row r="999" spans="1:1">
      <c r="A999" s="17"/>
    </row>
    <row r="1000" spans="1:1">
      <c r="A1000" s="17"/>
    </row>
    <row r="1001" spans="1:1">
      <c r="A1001" s="17"/>
    </row>
    <row r="1002" spans="1:1">
      <c r="A1002" s="17"/>
    </row>
  </sheetData>
  <mergeCells count="9">
    <mergeCell ref="W2:X3"/>
    <mergeCell ref="W4:X4"/>
    <mergeCell ref="A1:U3"/>
    <mergeCell ref="C4:F4"/>
    <mergeCell ref="G4:I4"/>
    <mergeCell ref="J4:L4"/>
    <mergeCell ref="M4:O4"/>
    <mergeCell ref="P4:R4"/>
    <mergeCell ref="S4:U4"/>
  </mergeCells>
  <pageMargins left="0" right="0" top="0" bottom="0" header="0" footer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S1002"/>
  <sheetViews>
    <sheetView workbookViewId="0">
      <selection activeCell="O1" activeCellId="5" sqref="J1:J1048576 K1:K1048576 L1:L1048576 M1:M1048576 N1:N1048576 O1:O1048576"/>
    </sheetView>
  </sheetViews>
  <sheetFormatPr defaultColWidth="12.5703125" defaultRowHeight="12.75"/>
  <cols>
    <col min="2" max="2" width="5.140625" customWidth="1"/>
    <col min="3" max="4" width="10.140625" customWidth="1"/>
    <col min="5" max="5" width="6.42578125" customWidth="1"/>
    <col min="6" max="6" width="5.140625" customWidth="1"/>
    <col min="7" max="8" width="10.140625" customWidth="1"/>
    <col min="9" max="9" width="5.140625" customWidth="1"/>
    <col min="10" max="11" width="10.140625" customWidth="1"/>
    <col min="12" max="12" width="5.140625" customWidth="1"/>
    <col min="13" max="14" width="10.140625" customWidth="1"/>
    <col min="15" max="15" width="5.140625" customWidth="1"/>
  </cols>
  <sheetData>
    <row r="1" spans="1:15">
      <c r="A1" s="25" t="s">
        <v>1391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</row>
    <row r="2" spans="1:15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</row>
    <row r="3" spans="1:15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</row>
    <row r="4" spans="1:15">
      <c r="A4" s="11"/>
      <c r="B4" s="11"/>
      <c r="C4" s="25" t="s">
        <v>663</v>
      </c>
      <c r="D4" s="30"/>
      <c r="E4" s="30"/>
      <c r="F4" s="30"/>
      <c r="G4" s="25" t="s">
        <v>664</v>
      </c>
      <c r="H4" s="30"/>
      <c r="I4" s="30"/>
      <c r="J4" s="25" t="s">
        <v>667</v>
      </c>
      <c r="K4" s="30"/>
      <c r="L4" s="30"/>
      <c r="M4" s="25" t="s">
        <v>668</v>
      </c>
      <c r="N4" s="30"/>
      <c r="O4" s="30"/>
    </row>
    <row r="5" spans="1:15" ht="30">
      <c r="A5" s="11" t="s">
        <v>1</v>
      </c>
      <c r="B5" s="11" t="s">
        <v>669</v>
      </c>
      <c r="C5" s="9" t="s">
        <v>670</v>
      </c>
      <c r="D5" s="9" t="s">
        <v>671</v>
      </c>
      <c r="E5" s="9" t="s">
        <v>672</v>
      </c>
      <c r="F5" s="9" t="s">
        <v>673</v>
      </c>
      <c r="G5" s="9" t="s">
        <v>670</v>
      </c>
      <c r="H5" s="9" t="s">
        <v>671</v>
      </c>
      <c r="I5" s="9" t="s">
        <v>673</v>
      </c>
      <c r="J5" s="9" t="s">
        <v>670</v>
      </c>
      <c r="K5" s="9" t="s">
        <v>671</v>
      </c>
      <c r="L5" s="9" t="s">
        <v>673</v>
      </c>
      <c r="M5" s="9" t="s">
        <v>670</v>
      </c>
      <c r="N5" s="9" t="s">
        <v>671</v>
      </c>
      <c r="O5" s="9" t="s">
        <v>673</v>
      </c>
    </row>
    <row r="6" spans="1:15" ht="20.25">
      <c r="A6" s="9" t="s">
        <v>12</v>
      </c>
      <c r="B6" s="13">
        <v>241803</v>
      </c>
      <c r="C6" s="13" t="s">
        <v>1392</v>
      </c>
      <c r="D6" s="13" t="s">
        <v>962</v>
      </c>
      <c r="E6" s="13">
        <v>1.2E-2</v>
      </c>
      <c r="F6" s="14"/>
      <c r="G6" s="13" t="s">
        <v>1393</v>
      </c>
      <c r="H6" s="15" t="s">
        <v>1394</v>
      </c>
      <c r="I6" s="13">
        <f>0.005</f>
        <v>5.0000000000000001E-3</v>
      </c>
      <c r="J6" s="13" t="s">
        <v>682</v>
      </c>
      <c r="K6" s="13" t="s">
        <v>683</v>
      </c>
      <c r="L6" s="14"/>
      <c r="M6" s="15" t="s">
        <v>1395</v>
      </c>
      <c r="N6" s="13" t="s">
        <v>1088</v>
      </c>
      <c r="O6" s="13">
        <v>-1E-3</v>
      </c>
    </row>
    <row r="7" spans="1:15" ht="23.25">
      <c r="A7" s="16" t="s">
        <v>23</v>
      </c>
      <c r="B7" s="13">
        <v>30</v>
      </c>
      <c r="C7" s="13" t="s">
        <v>1396</v>
      </c>
      <c r="D7" s="13" t="s">
        <v>685</v>
      </c>
      <c r="E7" s="13">
        <v>0.72</v>
      </c>
      <c r="F7" s="14"/>
      <c r="G7" s="13" t="s">
        <v>1397</v>
      </c>
      <c r="H7" s="13" t="s">
        <v>1398</v>
      </c>
      <c r="I7" s="14"/>
      <c r="J7" s="13" t="s">
        <v>1399</v>
      </c>
      <c r="K7" s="13" t="s">
        <v>1400</v>
      </c>
      <c r="L7" s="14"/>
      <c r="M7" s="13" t="s">
        <v>690</v>
      </c>
      <c r="N7" s="13" t="s">
        <v>690</v>
      </c>
      <c r="O7" s="14"/>
    </row>
    <row r="8" spans="1:15" ht="20.25">
      <c r="A8" s="16" t="s">
        <v>33</v>
      </c>
      <c r="B8" s="13">
        <v>16922</v>
      </c>
      <c r="C8" s="15" t="s">
        <v>1093</v>
      </c>
      <c r="D8" s="13" t="s">
        <v>864</v>
      </c>
      <c r="E8" s="13" t="s">
        <v>697</v>
      </c>
      <c r="F8" s="13">
        <v>-2E-3</v>
      </c>
      <c r="G8" s="13" t="s">
        <v>1401</v>
      </c>
      <c r="H8" s="13" t="s">
        <v>1402</v>
      </c>
      <c r="I8" s="14"/>
      <c r="J8" s="13" t="s">
        <v>1403</v>
      </c>
      <c r="K8" s="13" t="s">
        <v>1404</v>
      </c>
      <c r="L8" s="14"/>
      <c r="M8" s="15" t="s">
        <v>963</v>
      </c>
      <c r="N8" s="13" t="s">
        <v>1405</v>
      </c>
      <c r="O8" s="13">
        <v>-4.0000000000000001E-3</v>
      </c>
    </row>
    <row r="9" spans="1:15" ht="20.25">
      <c r="A9" s="16" t="s">
        <v>43</v>
      </c>
      <c r="B9" s="13">
        <v>0</v>
      </c>
      <c r="C9" s="13" t="s">
        <v>1406</v>
      </c>
      <c r="D9" s="13" t="s">
        <v>1406</v>
      </c>
      <c r="E9" s="14"/>
      <c r="F9" s="14"/>
      <c r="G9" s="13" t="s">
        <v>1407</v>
      </c>
      <c r="H9" s="13" t="s">
        <v>1407</v>
      </c>
      <c r="I9" s="14"/>
      <c r="J9" s="13" t="s">
        <v>1406</v>
      </c>
      <c r="K9" s="13" t="s">
        <v>1406</v>
      </c>
      <c r="L9" s="14"/>
      <c r="M9" s="13" t="s">
        <v>1406</v>
      </c>
      <c r="N9" s="13" t="s">
        <v>1406</v>
      </c>
      <c r="O9" s="14"/>
    </row>
    <row r="10" spans="1:15" ht="47.25">
      <c r="A10" s="16" t="s">
        <v>47</v>
      </c>
      <c r="B10" s="13">
        <v>1</v>
      </c>
      <c r="C10" s="13" t="s">
        <v>1408</v>
      </c>
      <c r="D10" s="13" t="s">
        <v>1409</v>
      </c>
      <c r="E10" s="14"/>
      <c r="F10" s="14"/>
      <c r="G10" s="13" t="s">
        <v>1407</v>
      </c>
      <c r="H10" s="13" t="s">
        <v>1407</v>
      </c>
      <c r="I10" s="14"/>
      <c r="J10" s="13" t="s">
        <v>1406</v>
      </c>
      <c r="K10" s="13" t="s">
        <v>1406</v>
      </c>
      <c r="L10" s="14"/>
      <c r="M10" s="15" t="s">
        <v>795</v>
      </c>
      <c r="N10" s="13" t="s">
        <v>989</v>
      </c>
      <c r="O10" s="13">
        <v>-4.0000000000000001E-3</v>
      </c>
    </row>
    <row r="11" spans="1:15" ht="20.25">
      <c r="A11" s="16" t="s">
        <v>55</v>
      </c>
      <c r="B11" s="13">
        <v>429</v>
      </c>
      <c r="C11" s="13" t="s">
        <v>1410</v>
      </c>
      <c r="D11" s="13" t="s">
        <v>1411</v>
      </c>
      <c r="E11" s="13">
        <v>0.253</v>
      </c>
      <c r="F11" s="14"/>
      <c r="G11" s="13" t="s">
        <v>1412</v>
      </c>
      <c r="H11" s="13" t="s">
        <v>1413</v>
      </c>
      <c r="I11" s="14"/>
      <c r="J11" s="13" t="s">
        <v>1414</v>
      </c>
      <c r="K11" s="13" t="s">
        <v>1415</v>
      </c>
      <c r="L11" s="14"/>
      <c r="M11" s="13" t="s">
        <v>927</v>
      </c>
      <c r="N11" s="13" t="s">
        <v>962</v>
      </c>
      <c r="O11" s="14"/>
    </row>
    <row r="12" spans="1:15" ht="35.25">
      <c r="A12" s="16" t="s">
        <v>66</v>
      </c>
      <c r="B12" s="13">
        <v>1908</v>
      </c>
      <c r="C12" s="13" t="s">
        <v>1223</v>
      </c>
      <c r="D12" s="15" t="s">
        <v>1416</v>
      </c>
      <c r="E12" s="13" t="s">
        <v>697</v>
      </c>
      <c r="F12" s="13">
        <f>0.043</f>
        <v>4.2999999999999997E-2</v>
      </c>
      <c r="G12" s="13" t="s">
        <v>1417</v>
      </c>
      <c r="H12" s="15" t="s">
        <v>1418</v>
      </c>
      <c r="I12" s="13">
        <f>0.086</f>
        <v>8.5999999999999993E-2</v>
      </c>
      <c r="J12" s="13" t="s">
        <v>1419</v>
      </c>
      <c r="K12" s="15" t="s">
        <v>1420</v>
      </c>
      <c r="L12" s="13">
        <f>0.308</f>
        <v>0.308</v>
      </c>
      <c r="M12" s="15" t="s">
        <v>706</v>
      </c>
      <c r="N12" s="13" t="s">
        <v>1421</v>
      </c>
      <c r="O12" s="13">
        <v>-3.3000000000000002E-2</v>
      </c>
    </row>
    <row r="13" spans="1:15" ht="35.25">
      <c r="A13" s="16" t="s">
        <v>77</v>
      </c>
      <c r="B13" s="13">
        <v>4471</v>
      </c>
      <c r="C13" s="15" t="s">
        <v>1422</v>
      </c>
      <c r="D13" s="13" t="s">
        <v>1030</v>
      </c>
      <c r="E13" s="13" t="s">
        <v>697</v>
      </c>
      <c r="F13" s="13">
        <v>-4.0000000000000001E-3</v>
      </c>
      <c r="G13" s="13" t="s">
        <v>1423</v>
      </c>
      <c r="H13" s="13" t="s">
        <v>1424</v>
      </c>
      <c r="I13" s="14"/>
      <c r="J13" s="13" t="s">
        <v>1425</v>
      </c>
      <c r="K13" s="13" t="s">
        <v>1426</v>
      </c>
      <c r="L13" s="14"/>
      <c r="M13" s="15" t="s">
        <v>758</v>
      </c>
      <c r="N13" s="13" t="s">
        <v>693</v>
      </c>
      <c r="O13" s="13">
        <v>-7.0000000000000001E-3</v>
      </c>
    </row>
    <row r="14" spans="1:15" ht="20.25">
      <c r="A14" s="16" t="s">
        <v>84</v>
      </c>
      <c r="B14" s="13">
        <v>235736</v>
      </c>
      <c r="C14" s="13" t="s">
        <v>1427</v>
      </c>
      <c r="D14" s="13" t="s">
        <v>1428</v>
      </c>
      <c r="E14" s="13">
        <v>1.4999999999999999E-2</v>
      </c>
      <c r="F14" s="14"/>
      <c r="G14" s="13" t="s">
        <v>767</v>
      </c>
      <c r="H14" s="13" t="s">
        <v>767</v>
      </c>
      <c r="I14" s="14"/>
      <c r="J14" s="13" t="s">
        <v>706</v>
      </c>
      <c r="K14" s="13" t="s">
        <v>702</v>
      </c>
      <c r="L14" s="14"/>
      <c r="M14" s="13" t="s">
        <v>1429</v>
      </c>
      <c r="N14" s="13" t="s">
        <v>1430</v>
      </c>
      <c r="O14" s="14"/>
    </row>
    <row r="15" spans="1:15" ht="23.25">
      <c r="A15" s="16" t="s">
        <v>95</v>
      </c>
      <c r="B15" s="13">
        <v>186</v>
      </c>
      <c r="C15" s="13" t="s">
        <v>1431</v>
      </c>
      <c r="D15" s="13" t="s">
        <v>1432</v>
      </c>
      <c r="E15" s="13">
        <v>9.9000000000000005E-2</v>
      </c>
      <c r="F15" s="14"/>
      <c r="G15" s="13" t="s">
        <v>1433</v>
      </c>
      <c r="H15" s="13" t="s">
        <v>1434</v>
      </c>
      <c r="I15" s="14"/>
      <c r="J15" s="13" t="s">
        <v>1435</v>
      </c>
      <c r="K15" s="15" t="s">
        <v>1436</v>
      </c>
      <c r="L15" s="13">
        <f>0.168</f>
        <v>0.16800000000000001</v>
      </c>
      <c r="M15" s="15" t="s">
        <v>695</v>
      </c>
      <c r="N15" s="13" t="s">
        <v>746</v>
      </c>
      <c r="O15" s="13">
        <v>-7.0000000000000001E-3</v>
      </c>
    </row>
    <row r="16" spans="1:15" ht="23.25">
      <c r="A16" s="16" t="s">
        <v>105</v>
      </c>
      <c r="B16" s="13">
        <v>873</v>
      </c>
      <c r="C16" s="13" t="s">
        <v>1437</v>
      </c>
      <c r="D16" s="13" t="s">
        <v>1438</v>
      </c>
      <c r="E16" s="13" t="s">
        <v>697</v>
      </c>
      <c r="F16" s="14"/>
      <c r="G16" s="13" t="s">
        <v>1439</v>
      </c>
      <c r="H16" s="13" t="s">
        <v>1440</v>
      </c>
      <c r="I16" s="14"/>
      <c r="J16" s="13" t="s">
        <v>1441</v>
      </c>
      <c r="K16" s="15" t="s">
        <v>1442</v>
      </c>
      <c r="L16" s="13">
        <f>0.143</f>
        <v>0.14299999999999999</v>
      </c>
      <c r="M16" s="15" t="s">
        <v>675</v>
      </c>
      <c r="N16" s="13" t="s">
        <v>702</v>
      </c>
      <c r="O16" s="13">
        <v>-1.4E-2</v>
      </c>
    </row>
    <row r="17" spans="1:15" ht="23.25">
      <c r="A17" s="16" t="s">
        <v>115</v>
      </c>
      <c r="B17" s="13">
        <v>181</v>
      </c>
      <c r="C17" s="15" t="s">
        <v>1443</v>
      </c>
      <c r="D17" s="13" t="s">
        <v>1444</v>
      </c>
      <c r="E17" s="13" t="s">
        <v>697</v>
      </c>
      <c r="F17" s="13">
        <v>-1.7999999999999999E-2</v>
      </c>
      <c r="G17" s="13" t="s">
        <v>1445</v>
      </c>
      <c r="H17" s="13" t="s">
        <v>1446</v>
      </c>
      <c r="I17" s="14"/>
      <c r="J17" s="13" t="s">
        <v>1447</v>
      </c>
      <c r="K17" s="13" t="s">
        <v>1448</v>
      </c>
      <c r="L17" s="14"/>
      <c r="M17" s="15" t="s">
        <v>1021</v>
      </c>
      <c r="N17" s="13" t="s">
        <v>1059</v>
      </c>
      <c r="O17" s="13">
        <v>-2.3E-2</v>
      </c>
    </row>
    <row r="18" spans="1:15" ht="20.25">
      <c r="A18" s="16" t="s">
        <v>125</v>
      </c>
      <c r="B18" s="13">
        <v>221436</v>
      </c>
      <c r="C18" s="15" t="s">
        <v>1449</v>
      </c>
      <c r="D18" s="13" t="s">
        <v>1450</v>
      </c>
      <c r="E18" s="13" t="s">
        <v>697</v>
      </c>
      <c r="F18" s="13">
        <v>-1.7999999999999999E-2</v>
      </c>
      <c r="G18" s="15" t="s">
        <v>1035</v>
      </c>
      <c r="H18" s="13" t="s">
        <v>1451</v>
      </c>
      <c r="I18" s="13">
        <v>-5.0000000000000001E-3</v>
      </c>
      <c r="J18" s="15" t="s">
        <v>887</v>
      </c>
      <c r="K18" s="13" t="s">
        <v>732</v>
      </c>
      <c r="L18" s="13">
        <v>-3.0000000000000001E-3</v>
      </c>
      <c r="M18" s="13" t="s">
        <v>1452</v>
      </c>
      <c r="N18" s="13" t="s">
        <v>1453</v>
      </c>
      <c r="O18" s="14"/>
    </row>
    <row r="19" spans="1:15" ht="23.25">
      <c r="A19" s="16" t="s">
        <v>135</v>
      </c>
      <c r="B19" s="13">
        <v>2168</v>
      </c>
      <c r="C19" s="15" t="s">
        <v>1454</v>
      </c>
      <c r="D19" s="13" t="s">
        <v>1455</v>
      </c>
      <c r="E19" s="13" t="s">
        <v>697</v>
      </c>
      <c r="F19" s="13">
        <v>-2.1999999999999999E-2</v>
      </c>
      <c r="G19" s="15" t="s">
        <v>1456</v>
      </c>
      <c r="H19" s="13" t="s">
        <v>1457</v>
      </c>
      <c r="I19" s="13">
        <v>-8.0000000000000002E-3</v>
      </c>
      <c r="J19" s="13" t="s">
        <v>1458</v>
      </c>
      <c r="K19" s="13" t="s">
        <v>1459</v>
      </c>
      <c r="L19" s="14"/>
      <c r="M19" s="15" t="s">
        <v>1460</v>
      </c>
      <c r="N19" s="13" t="s">
        <v>1155</v>
      </c>
      <c r="O19" s="13">
        <v>-1.2999999999999999E-2</v>
      </c>
    </row>
    <row r="20" spans="1:15" ht="23.25">
      <c r="A20" s="16" t="s">
        <v>144</v>
      </c>
      <c r="B20" s="13">
        <v>263</v>
      </c>
      <c r="C20" s="13" t="s">
        <v>1461</v>
      </c>
      <c r="D20" s="13" t="s">
        <v>1462</v>
      </c>
      <c r="E20" s="13" t="s">
        <v>697</v>
      </c>
      <c r="F20" s="14"/>
      <c r="G20" s="13" t="s">
        <v>1463</v>
      </c>
      <c r="H20" s="13" t="s">
        <v>1464</v>
      </c>
      <c r="I20" s="14"/>
      <c r="J20" s="13" t="s">
        <v>1465</v>
      </c>
      <c r="K20" s="13" t="s">
        <v>1466</v>
      </c>
      <c r="L20" s="14"/>
      <c r="M20" s="13" t="s">
        <v>935</v>
      </c>
      <c r="N20" s="13" t="s">
        <v>1467</v>
      </c>
      <c r="O20" s="14"/>
    </row>
    <row r="21" spans="1:15" ht="20.25">
      <c r="A21" s="16" t="s">
        <v>154</v>
      </c>
      <c r="B21" s="13">
        <v>292</v>
      </c>
      <c r="C21" s="13" t="s">
        <v>1468</v>
      </c>
      <c r="D21" s="13" t="s">
        <v>1469</v>
      </c>
      <c r="E21" s="13">
        <v>0.76100000000000001</v>
      </c>
      <c r="F21" s="14"/>
      <c r="G21" s="13" t="s">
        <v>1470</v>
      </c>
      <c r="H21" s="13" t="s">
        <v>1471</v>
      </c>
      <c r="I21" s="14"/>
      <c r="J21" s="13" t="s">
        <v>1472</v>
      </c>
      <c r="K21" s="13" t="s">
        <v>1473</v>
      </c>
      <c r="L21" s="14"/>
      <c r="M21" s="15" t="s">
        <v>927</v>
      </c>
      <c r="N21" s="13" t="s">
        <v>1474</v>
      </c>
      <c r="O21" s="13">
        <v>-3.0000000000000001E-3</v>
      </c>
    </row>
    <row r="22" spans="1:15" ht="35.25">
      <c r="A22" s="16" t="s">
        <v>161</v>
      </c>
      <c r="B22" s="13">
        <v>8080</v>
      </c>
      <c r="C22" s="13" t="s">
        <v>1475</v>
      </c>
      <c r="D22" s="15" t="s">
        <v>1476</v>
      </c>
      <c r="E22" s="13" t="s">
        <v>697</v>
      </c>
      <c r="F22" s="13">
        <f>0.04</f>
        <v>0.04</v>
      </c>
      <c r="G22" s="15" t="s">
        <v>1477</v>
      </c>
      <c r="H22" s="13" t="s">
        <v>1478</v>
      </c>
      <c r="I22" s="13">
        <v>-1.6E-2</v>
      </c>
      <c r="J22" s="13" t="s">
        <v>1479</v>
      </c>
      <c r="K22" s="13" t="s">
        <v>1480</v>
      </c>
      <c r="L22" s="14"/>
      <c r="M22" s="15" t="s">
        <v>1273</v>
      </c>
      <c r="N22" s="13" t="s">
        <v>752</v>
      </c>
      <c r="O22" s="13">
        <v>-8.0000000000000002E-3</v>
      </c>
    </row>
    <row r="23" spans="1:15" ht="23.25">
      <c r="A23" s="16" t="s">
        <v>172</v>
      </c>
      <c r="B23" s="13">
        <v>8406</v>
      </c>
      <c r="C23" s="15" t="s">
        <v>932</v>
      </c>
      <c r="D23" s="13" t="s">
        <v>675</v>
      </c>
      <c r="E23" s="13" t="s">
        <v>697</v>
      </c>
      <c r="F23" s="13">
        <v>-2E-3</v>
      </c>
      <c r="G23" s="15" t="s">
        <v>1481</v>
      </c>
      <c r="H23" s="13" t="s">
        <v>1482</v>
      </c>
      <c r="I23" s="13">
        <v>-0.02</v>
      </c>
      <c r="J23" s="13" t="s">
        <v>1483</v>
      </c>
      <c r="K23" s="13" t="s">
        <v>1484</v>
      </c>
      <c r="L23" s="14"/>
      <c r="M23" s="15" t="s">
        <v>763</v>
      </c>
      <c r="N23" s="13" t="s">
        <v>800</v>
      </c>
      <c r="O23" s="13">
        <v>-5.0000000000000001E-3</v>
      </c>
    </row>
    <row r="24" spans="1:15" ht="20.25">
      <c r="A24" s="11" t="s">
        <v>182</v>
      </c>
      <c r="B24" s="13">
        <v>22370</v>
      </c>
      <c r="C24" s="13" t="s">
        <v>735</v>
      </c>
      <c r="D24" s="15" t="s">
        <v>871</v>
      </c>
      <c r="E24" s="13" t="s">
        <v>697</v>
      </c>
      <c r="F24" s="13">
        <f>0.014</f>
        <v>1.4E-2</v>
      </c>
      <c r="G24" s="13" t="s">
        <v>1485</v>
      </c>
      <c r="H24" s="15" t="s">
        <v>1486</v>
      </c>
      <c r="I24" s="13">
        <f>0.016</f>
        <v>1.6E-2</v>
      </c>
      <c r="J24" s="13" t="s">
        <v>1487</v>
      </c>
      <c r="K24" s="15" t="s">
        <v>1488</v>
      </c>
      <c r="L24" s="13">
        <f>0.135</f>
        <v>0.13500000000000001</v>
      </c>
      <c r="M24" s="15" t="s">
        <v>724</v>
      </c>
      <c r="N24" s="13" t="s">
        <v>1489</v>
      </c>
      <c r="O24" s="13">
        <v>-1.0999999999999999E-2</v>
      </c>
    </row>
    <row r="25" spans="1:15" ht="23.25">
      <c r="A25" s="16" t="s">
        <v>192</v>
      </c>
      <c r="B25" s="13">
        <v>4619</v>
      </c>
      <c r="C25" s="13" t="s">
        <v>1490</v>
      </c>
      <c r="D25" s="15" t="s">
        <v>887</v>
      </c>
      <c r="E25" s="13" t="s">
        <v>697</v>
      </c>
      <c r="F25" s="13">
        <f>0.105</f>
        <v>0.105</v>
      </c>
      <c r="G25" s="13" t="s">
        <v>1491</v>
      </c>
      <c r="H25" s="15" t="s">
        <v>1492</v>
      </c>
      <c r="I25" s="13">
        <f>0.657</f>
        <v>0.65700000000000003</v>
      </c>
      <c r="J25" s="13" t="s">
        <v>1493</v>
      </c>
      <c r="K25" s="15" t="s">
        <v>1494</v>
      </c>
      <c r="L25" s="13">
        <f>0.653</f>
        <v>0.65300000000000002</v>
      </c>
      <c r="M25" s="15" t="s">
        <v>678</v>
      </c>
      <c r="N25" s="13" t="s">
        <v>1048</v>
      </c>
      <c r="O25" s="13">
        <v>-3.0000000000000001E-3</v>
      </c>
    </row>
    <row r="26" spans="1:15" ht="20.25">
      <c r="A26" s="16" t="s">
        <v>202</v>
      </c>
      <c r="B26" s="13">
        <v>1</v>
      </c>
      <c r="C26" s="13" t="s">
        <v>1495</v>
      </c>
      <c r="D26" s="13" t="s">
        <v>1496</v>
      </c>
      <c r="E26" s="14"/>
      <c r="F26" s="14"/>
      <c r="G26" s="13" t="s">
        <v>1407</v>
      </c>
      <c r="H26" s="13" t="s">
        <v>1407</v>
      </c>
      <c r="I26" s="14"/>
      <c r="J26" s="13" t="s">
        <v>1406</v>
      </c>
      <c r="K26" s="13" t="s">
        <v>1406</v>
      </c>
      <c r="L26" s="14"/>
      <c r="M26" s="15" t="s">
        <v>795</v>
      </c>
      <c r="N26" s="13" t="s">
        <v>988</v>
      </c>
      <c r="O26" s="13">
        <v>-3.0000000000000001E-3</v>
      </c>
    </row>
    <row r="27" spans="1:15" ht="23.25">
      <c r="A27" s="16" t="s">
        <v>207</v>
      </c>
      <c r="B27" s="13">
        <v>202</v>
      </c>
      <c r="C27" s="13" t="s">
        <v>1497</v>
      </c>
      <c r="D27" s="13" t="s">
        <v>1498</v>
      </c>
      <c r="E27" s="13">
        <v>0.94099999999999995</v>
      </c>
      <c r="F27" s="14"/>
      <c r="G27" s="13" t="s">
        <v>1499</v>
      </c>
      <c r="H27" s="13" t="s">
        <v>1500</v>
      </c>
      <c r="I27" s="14"/>
      <c r="J27" s="13" t="s">
        <v>1501</v>
      </c>
      <c r="K27" s="13" t="s">
        <v>1502</v>
      </c>
      <c r="L27" s="14"/>
      <c r="M27" s="13" t="s">
        <v>674</v>
      </c>
      <c r="N27" s="15" t="s">
        <v>795</v>
      </c>
      <c r="O27" s="13">
        <f>0.001</f>
        <v>1E-3</v>
      </c>
    </row>
    <row r="28" spans="1:15" ht="23.25">
      <c r="A28" s="16" t="s">
        <v>217</v>
      </c>
      <c r="B28" s="13">
        <v>125</v>
      </c>
      <c r="C28" s="13" t="s">
        <v>1503</v>
      </c>
      <c r="D28" s="13" t="s">
        <v>1504</v>
      </c>
      <c r="E28" s="13">
        <v>0.77</v>
      </c>
      <c r="F28" s="14"/>
      <c r="G28" s="13" t="s">
        <v>1505</v>
      </c>
      <c r="H28" s="13" t="s">
        <v>1506</v>
      </c>
      <c r="I28" s="14"/>
      <c r="J28" s="13" t="s">
        <v>1507</v>
      </c>
      <c r="K28" s="13" t="s">
        <v>1508</v>
      </c>
      <c r="L28" s="14"/>
      <c r="M28" s="13" t="s">
        <v>833</v>
      </c>
      <c r="N28" s="13" t="s">
        <v>1083</v>
      </c>
      <c r="O28" s="14"/>
    </row>
    <row r="29" spans="1:15" ht="23.25">
      <c r="A29" s="16" t="s">
        <v>228</v>
      </c>
      <c r="B29" s="13">
        <v>3065</v>
      </c>
      <c r="C29" s="13" t="s">
        <v>1273</v>
      </c>
      <c r="D29" s="15" t="s">
        <v>1093</v>
      </c>
      <c r="E29" s="13" t="s">
        <v>697</v>
      </c>
      <c r="F29" s="13">
        <f>0.002</f>
        <v>2E-3</v>
      </c>
      <c r="G29" s="13" t="s">
        <v>1509</v>
      </c>
      <c r="H29" s="13" t="s">
        <v>1510</v>
      </c>
      <c r="I29" s="14"/>
      <c r="J29" s="13" t="s">
        <v>1511</v>
      </c>
      <c r="K29" s="15" t="s">
        <v>1512</v>
      </c>
      <c r="L29" s="13">
        <f>0.038</f>
        <v>3.7999999999999999E-2</v>
      </c>
      <c r="M29" s="15" t="s">
        <v>756</v>
      </c>
      <c r="N29" s="13" t="s">
        <v>993</v>
      </c>
      <c r="O29" s="13">
        <v>-4.0000000000000001E-3</v>
      </c>
    </row>
    <row r="30" spans="1:15" ht="23.25">
      <c r="A30" s="16" t="s">
        <v>234</v>
      </c>
      <c r="B30" s="13">
        <v>568</v>
      </c>
      <c r="C30" s="13" t="s">
        <v>1513</v>
      </c>
      <c r="D30" s="15" t="s">
        <v>1514</v>
      </c>
      <c r="E30" s="13" t="s">
        <v>697</v>
      </c>
      <c r="F30" s="13">
        <f>0.121</f>
        <v>0.121</v>
      </c>
      <c r="G30" s="13" t="s">
        <v>1515</v>
      </c>
      <c r="H30" s="15" t="s">
        <v>1516</v>
      </c>
      <c r="I30" s="13">
        <f>0.055</f>
        <v>5.5E-2</v>
      </c>
      <c r="J30" s="13" t="s">
        <v>1517</v>
      </c>
      <c r="K30" s="15" t="s">
        <v>1518</v>
      </c>
      <c r="L30" s="13">
        <f>0.612</f>
        <v>0.61199999999999999</v>
      </c>
      <c r="M30" s="15" t="s">
        <v>849</v>
      </c>
      <c r="N30" s="13" t="s">
        <v>1519</v>
      </c>
      <c r="O30" s="13">
        <v>-3.7999999999999999E-2</v>
      </c>
    </row>
    <row r="31" spans="1:15" ht="20.25">
      <c r="A31" s="16" t="s">
        <v>244</v>
      </c>
      <c r="B31" s="13">
        <v>569</v>
      </c>
      <c r="C31" s="13" t="s">
        <v>1520</v>
      </c>
      <c r="D31" s="13" t="s">
        <v>1521</v>
      </c>
      <c r="E31" s="13">
        <v>8.8999999999999996E-2</v>
      </c>
      <c r="F31" s="14"/>
      <c r="G31" s="13" t="s">
        <v>1522</v>
      </c>
      <c r="H31" s="13" t="s">
        <v>1523</v>
      </c>
      <c r="I31" s="14"/>
      <c r="J31" s="15" t="s">
        <v>1524</v>
      </c>
      <c r="K31" s="13" t="s">
        <v>1525</v>
      </c>
      <c r="L31" s="13">
        <v>-7.9000000000000001E-2</v>
      </c>
      <c r="M31" s="13" t="s">
        <v>767</v>
      </c>
      <c r="N31" s="15" t="s">
        <v>766</v>
      </c>
      <c r="O31" s="13">
        <f>0.001</f>
        <v>1E-3</v>
      </c>
    </row>
    <row r="32" spans="1:15" ht="23.25">
      <c r="A32" s="16" t="s">
        <v>248</v>
      </c>
      <c r="B32" s="13">
        <v>23</v>
      </c>
      <c r="C32" s="13" t="s">
        <v>1526</v>
      </c>
      <c r="D32" s="15" t="s">
        <v>1527</v>
      </c>
      <c r="E32" s="13">
        <v>0.04</v>
      </c>
      <c r="F32" s="13">
        <f>0.116</f>
        <v>0.11600000000000001</v>
      </c>
      <c r="G32" s="13" t="s">
        <v>1528</v>
      </c>
      <c r="H32" s="13" t="s">
        <v>1529</v>
      </c>
      <c r="I32" s="14"/>
      <c r="J32" s="13" t="s">
        <v>1530</v>
      </c>
      <c r="K32" s="13" t="s">
        <v>1531</v>
      </c>
      <c r="L32" s="14"/>
      <c r="M32" s="15" t="s">
        <v>746</v>
      </c>
      <c r="N32" s="13" t="s">
        <v>1312</v>
      </c>
      <c r="O32" s="13">
        <v>-1.2999999999999999E-2</v>
      </c>
    </row>
    <row r="33" spans="1:15" ht="23.25">
      <c r="A33" s="16" t="s">
        <v>255</v>
      </c>
      <c r="B33" s="13">
        <v>150</v>
      </c>
      <c r="C33" s="13" t="s">
        <v>1532</v>
      </c>
      <c r="D33" s="15" t="s">
        <v>1533</v>
      </c>
      <c r="E33" s="13" t="s">
        <v>697</v>
      </c>
      <c r="F33" s="13">
        <f>0.357</f>
        <v>0.35699999999999998</v>
      </c>
      <c r="G33" s="13" t="s">
        <v>1534</v>
      </c>
      <c r="H33" s="15" t="s">
        <v>1535</v>
      </c>
      <c r="I33" s="13">
        <f>0.021</f>
        <v>2.1000000000000001E-2</v>
      </c>
      <c r="J33" s="13" t="s">
        <v>1536</v>
      </c>
      <c r="K33" s="15" t="s">
        <v>1537</v>
      </c>
      <c r="L33" s="13">
        <f>0.639</f>
        <v>0.63900000000000001</v>
      </c>
      <c r="M33" s="15" t="s">
        <v>962</v>
      </c>
      <c r="N33" s="13" t="s">
        <v>752</v>
      </c>
      <c r="O33" s="13">
        <v>-1.9E-2</v>
      </c>
    </row>
    <row r="34" spans="1:15" ht="23.25">
      <c r="A34" s="16" t="s">
        <v>263</v>
      </c>
      <c r="B34" s="13">
        <v>5036</v>
      </c>
      <c r="C34" s="15" t="s">
        <v>865</v>
      </c>
      <c r="D34" s="13" t="s">
        <v>1538</v>
      </c>
      <c r="E34" s="13" t="s">
        <v>697</v>
      </c>
      <c r="F34" s="13">
        <v>-8.9999999999999993E-3</v>
      </c>
      <c r="G34" s="13" t="s">
        <v>1539</v>
      </c>
      <c r="H34" s="13" t="s">
        <v>1540</v>
      </c>
      <c r="I34" s="14"/>
      <c r="J34" s="13" t="s">
        <v>1541</v>
      </c>
      <c r="K34" s="13" t="s">
        <v>1541</v>
      </c>
      <c r="L34" s="14"/>
      <c r="M34" s="15" t="s">
        <v>1025</v>
      </c>
      <c r="N34" s="13" t="s">
        <v>865</v>
      </c>
      <c r="O34" s="13">
        <v>-4.0000000000000001E-3</v>
      </c>
    </row>
    <row r="35" spans="1:15" ht="23.25">
      <c r="A35" s="16" t="s">
        <v>271</v>
      </c>
      <c r="B35" s="13">
        <v>0</v>
      </c>
      <c r="C35" s="13" t="s">
        <v>1406</v>
      </c>
      <c r="D35" s="13" t="s">
        <v>1406</v>
      </c>
      <c r="E35" s="14"/>
      <c r="F35" s="14"/>
      <c r="G35" s="13" t="s">
        <v>1407</v>
      </c>
      <c r="H35" s="13" t="s">
        <v>1407</v>
      </c>
      <c r="I35" s="14"/>
      <c r="J35" s="13" t="s">
        <v>1406</v>
      </c>
      <c r="K35" s="13" t="s">
        <v>1406</v>
      </c>
      <c r="L35" s="14"/>
      <c r="M35" s="13" t="s">
        <v>1406</v>
      </c>
      <c r="N35" s="13" t="s">
        <v>1406</v>
      </c>
      <c r="O35" s="14"/>
    </row>
    <row r="36" spans="1:15" ht="47.25">
      <c r="A36" s="16" t="s">
        <v>272</v>
      </c>
      <c r="B36" s="13">
        <v>1947</v>
      </c>
      <c r="C36" s="13" t="s">
        <v>1542</v>
      </c>
      <c r="D36" s="15" t="s">
        <v>1543</v>
      </c>
      <c r="E36" s="13" t="s">
        <v>697</v>
      </c>
      <c r="F36" s="13">
        <f>0.028</f>
        <v>2.8000000000000001E-2</v>
      </c>
      <c r="G36" s="13" t="s">
        <v>1544</v>
      </c>
      <c r="H36" s="13" t="s">
        <v>1545</v>
      </c>
      <c r="I36" s="14"/>
      <c r="J36" s="13" t="s">
        <v>1546</v>
      </c>
      <c r="K36" s="13" t="s">
        <v>1547</v>
      </c>
      <c r="L36" s="14"/>
      <c r="M36" s="13" t="s">
        <v>676</v>
      </c>
      <c r="N36" s="15" t="s">
        <v>945</v>
      </c>
      <c r="O36" s="13">
        <f>0.002</f>
        <v>2E-3</v>
      </c>
    </row>
    <row r="37" spans="1:15" ht="23.25">
      <c r="A37" s="16" t="s">
        <v>280</v>
      </c>
      <c r="B37" s="13">
        <v>63</v>
      </c>
      <c r="C37" s="13" t="s">
        <v>1548</v>
      </c>
      <c r="D37" s="13" t="s">
        <v>1549</v>
      </c>
      <c r="E37" s="13">
        <v>0.127</v>
      </c>
      <c r="F37" s="14"/>
      <c r="G37" s="13" t="s">
        <v>1550</v>
      </c>
      <c r="H37" s="13" t="s">
        <v>1551</v>
      </c>
      <c r="I37" s="14"/>
      <c r="J37" s="13" t="s">
        <v>1552</v>
      </c>
      <c r="K37" s="13" t="s">
        <v>1553</v>
      </c>
      <c r="L37" s="14"/>
      <c r="M37" s="15" t="s">
        <v>833</v>
      </c>
      <c r="N37" s="13" t="s">
        <v>831</v>
      </c>
      <c r="O37" s="13">
        <v>-1.4999999999999999E-2</v>
      </c>
    </row>
    <row r="38" spans="1:15" ht="23.25">
      <c r="A38" s="16" t="s">
        <v>288</v>
      </c>
      <c r="B38" s="13">
        <v>36</v>
      </c>
      <c r="C38" s="13" t="s">
        <v>1554</v>
      </c>
      <c r="D38" s="13" t="s">
        <v>1555</v>
      </c>
      <c r="E38" s="13">
        <v>0.03</v>
      </c>
      <c r="F38" s="14"/>
      <c r="G38" s="13" t="s">
        <v>1556</v>
      </c>
      <c r="H38" s="13" t="s">
        <v>1557</v>
      </c>
      <c r="I38" s="14"/>
      <c r="J38" s="13" t="s">
        <v>1558</v>
      </c>
      <c r="K38" s="13" t="s">
        <v>1559</v>
      </c>
      <c r="L38" s="14"/>
      <c r="M38" s="15" t="s">
        <v>1093</v>
      </c>
      <c r="N38" s="13" t="s">
        <v>705</v>
      </c>
      <c r="O38" s="13">
        <v>-8.0000000000000002E-3</v>
      </c>
    </row>
    <row r="39" spans="1:15" ht="20.25">
      <c r="A39" s="16" t="s">
        <v>295</v>
      </c>
      <c r="B39" s="13">
        <v>9083</v>
      </c>
      <c r="C39" s="15" t="s">
        <v>1560</v>
      </c>
      <c r="D39" s="13" t="s">
        <v>1561</v>
      </c>
      <c r="E39" s="13" t="s">
        <v>697</v>
      </c>
      <c r="F39" s="13">
        <v>-1.2E-2</v>
      </c>
      <c r="G39" s="13" t="s">
        <v>1562</v>
      </c>
      <c r="H39" s="15" t="s">
        <v>1563</v>
      </c>
      <c r="I39" s="13">
        <f>0.017</f>
        <v>1.7000000000000001E-2</v>
      </c>
      <c r="J39" s="13" t="s">
        <v>1564</v>
      </c>
      <c r="K39" s="13" t="s">
        <v>1565</v>
      </c>
      <c r="L39" s="14"/>
      <c r="M39" s="13" t="s">
        <v>1566</v>
      </c>
      <c r="N39" s="13" t="s">
        <v>1567</v>
      </c>
      <c r="O39" s="14"/>
    </row>
    <row r="40" spans="1:15" ht="20.25">
      <c r="A40" s="16" t="s">
        <v>303</v>
      </c>
      <c r="B40" s="13">
        <v>0</v>
      </c>
      <c r="C40" s="13" t="s">
        <v>1406</v>
      </c>
      <c r="D40" s="13" t="s">
        <v>1406</v>
      </c>
      <c r="E40" s="14"/>
      <c r="F40" s="14"/>
      <c r="G40" s="13" t="s">
        <v>1407</v>
      </c>
      <c r="H40" s="13" t="s">
        <v>1407</v>
      </c>
      <c r="I40" s="14"/>
      <c r="J40" s="13" t="s">
        <v>1406</v>
      </c>
      <c r="K40" s="13" t="s">
        <v>1406</v>
      </c>
      <c r="L40" s="14"/>
      <c r="M40" s="13" t="s">
        <v>1406</v>
      </c>
      <c r="N40" s="13" t="s">
        <v>1406</v>
      </c>
      <c r="O40" s="14"/>
    </row>
    <row r="41" spans="1:15" ht="20.25">
      <c r="A41" s="16" t="s">
        <v>306</v>
      </c>
      <c r="B41" s="13">
        <v>3</v>
      </c>
      <c r="C41" s="13" t="s">
        <v>1568</v>
      </c>
      <c r="D41" s="13" t="s">
        <v>1569</v>
      </c>
      <c r="E41" s="13">
        <v>0.86199999999999999</v>
      </c>
      <c r="F41" s="14"/>
      <c r="G41" s="13" t="s">
        <v>1570</v>
      </c>
      <c r="H41" s="13" t="s">
        <v>1571</v>
      </c>
      <c r="I41" s="14"/>
      <c r="J41" s="13" t="s">
        <v>688</v>
      </c>
      <c r="K41" s="13" t="s">
        <v>688</v>
      </c>
      <c r="L41" s="14"/>
      <c r="M41" s="13" t="s">
        <v>977</v>
      </c>
      <c r="N41" s="13" t="s">
        <v>977</v>
      </c>
      <c r="O41" s="14"/>
    </row>
    <row r="42" spans="1:15" ht="23.25">
      <c r="A42" s="16" t="s">
        <v>309</v>
      </c>
      <c r="B42" s="13">
        <v>488</v>
      </c>
      <c r="C42" s="15" t="s">
        <v>1572</v>
      </c>
      <c r="D42" s="13" t="s">
        <v>1573</v>
      </c>
      <c r="E42" s="13" t="s">
        <v>697</v>
      </c>
      <c r="F42" s="13">
        <v>-2.9000000000000001E-2</v>
      </c>
      <c r="G42" s="13" t="s">
        <v>1574</v>
      </c>
      <c r="H42" s="13" t="s">
        <v>1575</v>
      </c>
      <c r="I42" s="14"/>
      <c r="J42" s="13" t="s">
        <v>1576</v>
      </c>
      <c r="K42" s="13" t="s">
        <v>1577</v>
      </c>
      <c r="L42" s="14"/>
      <c r="M42" s="13" t="s">
        <v>674</v>
      </c>
      <c r="N42" s="13" t="s">
        <v>1578</v>
      </c>
      <c r="O42" s="14"/>
    </row>
    <row r="43" spans="1:15" ht="23.25">
      <c r="A43" s="11" t="s">
        <v>315</v>
      </c>
      <c r="B43" s="13">
        <v>10138</v>
      </c>
      <c r="C43" s="13" t="s">
        <v>1579</v>
      </c>
      <c r="D43" s="15" t="s">
        <v>1580</v>
      </c>
      <c r="E43" s="13" t="s">
        <v>697</v>
      </c>
      <c r="F43" s="13">
        <f>0.033</f>
        <v>3.3000000000000002E-2</v>
      </c>
      <c r="G43" s="13" t="s">
        <v>1581</v>
      </c>
      <c r="H43" s="15" t="s">
        <v>1582</v>
      </c>
      <c r="I43" s="13">
        <f>0.118</f>
        <v>0.11799999999999999</v>
      </c>
      <c r="J43" s="13" t="s">
        <v>1583</v>
      </c>
      <c r="K43" s="15" t="s">
        <v>1584</v>
      </c>
      <c r="L43" s="13">
        <f>0.325</f>
        <v>0.32500000000000001</v>
      </c>
      <c r="M43" s="15" t="s">
        <v>1585</v>
      </c>
      <c r="N43" s="13" t="s">
        <v>1586</v>
      </c>
      <c r="O43" s="13">
        <v>-4.4999999999999998E-2</v>
      </c>
    </row>
    <row r="44" spans="1:15" ht="23.25">
      <c r="A44" s="16" t="s">
        <v>324</v>
      </c>
      <c r="B44" s="13">
        <v>318</v>
      </c>
      <c r="C44" s="13" t="s">
        <v>1587</v>
      </c>
      <c r="D44" s="15" t="s">
        <v>1588</v>
      </c>
      <c r="E44" s="13" t="s">
        <v>697</v>
      </c>
      <c r="F44" s="13">
        <f>0.073</f>
        <v>7.2999999999999995E-2</v>
      </c>
      <c r="G44" s="13" t="s">
        <v>1589</v>
      </c>
      <c r="H44" s="13" t="s">
        <v>1590</v>
      </c>
      <c r="I44" s="14"/>
      <c r="J44" s="13" t="s">
        <v>1591</v>
      </c>
      <c r="K44" s="15" t="s">
        <v>1592</v>
      </c>
      <c r="L44" s="13">
        <f>0.243</f>
        <v>0.24299999999999999</v>
      </c>
      <c r="M44" s="15" t="s">
        <v>696</v>
      </c>
      <c r="N44" s="13" t="s">
        <v>1593</v>
      </c>
      <c r="O44" s="13">
        <v>-0.02</v>
      </c>
    </row>
    <row r="45" spans="1:15" ht="23.25">
      <c r="A45" s="16" t="s">
        <v>332</v>
      </c>
      <c r="B45" s="13">
        <v>1692</v>
      </c>
      <c r="C45" s="15" t="s">
        <v>1594</v>
      </c>
      <c r="D45" s="13" t="s">
        <v>1595</v>
      </c>
      <c r="E45" s="13" t="s">
        <v>697</v>
      </c>
      <c r="F45" s="13">
        <v>-4.8000000000000001E-2</v>
      </c>
      <c r="G45" s="15" t="s">
        <v>1596</v>
      </c>
      <c r="H45" s="13" t="s">
        <v>1597</v>
      </c>
      <c r="I45" s="13">
        <v>-0.02</v>
      </c>
      <c r="J45" s="13" t="s">
        <v>1598</v>
      </c>
      <c r="K45" s="13" t="s">
        <v>1599</v>
      </c>
      <c r="L45" s="14"/>
      <c r="M45" s="15" t="s">
        <v>1600</v>
      </c>
      <c r="N45" s="13" t="s">
        <v>1601</v>
      </c>
      <c r="O45" s="13">
        <v>-3.9E-2</v>
      </c>
    </row>
    <row r="46" spans="1:15" ht="23.25">
      <c r="A46" s="16" t="s">
        <v>342</v>
      </c>
      <c r="B46" s="13">
        <v>332</v>
      </c>
      <c r="C46" s="13" t="s">
        <v>1602</v>
      </c>
      <c r="D46" s="15" t="s">
        <v>1603</v>
      </c>
      <c r="E46" s="13" t="s">
        <v>697</v>
      </c>
      <c r="F46" s="13">
        <f>0.12</f>
        <v>0.12</v>
      </c>
      <c r="G46" s="13" t="s">
        <v>1604</v>
      </c>
      <c r="H46" s="13" t="s">
        <v>1605</v>
      </c>
      <c r="I46" s="14"/>
      <c r="J46" s="13" t="s">
        <v>1606</v>
      </c>
      <c r="K46" s="15" t="s">
        <v>1607</v>
      </c>
      <c r="L46" s="13">
        <f>0.217</f>
        <v>0.217</v>
      </c>
      <c r="M46" s="15" t="s">
        <v>741</v>
      </c>
      <c r="N46" s="13" t="s">
        <v>735</v>
      </c>
      <c r="O46" s="13">
        <v>-0.04</v>
      </c>
    </row>
    <row r="47" spans="1:15" ht="23.25">
      <c r="A47" s="16" t="s">
        <v>351</v>
      </c>
      <c r="B47" s="13">
        <v>8870</v>
      </c>
      <c r="C47" s="13" t="s">
        <v>1608</v>
      </c>
      <c r="D47" s="15" t="s">
        <v>1609</v>
      </c>
      <c r="E47" s="13" t="s">
        <v>697</v>
      </c>
      <c r="F47" s="13">
        <f>0.096</f>
        <v>9.6000000000000002E-2</v>
      </c>
      <c r="G47" s="13" t="s">
        <v>1610</v>
      </c>
      <c r="H47" s="15" t="s">
        <v>1611</v>
      </c>
      <c r="I47" s="13">
        <f>0.137</f>
        <v>0.13700000000000001</v>
      </c>
      <c r="J47" s="13" t="s">
        <v>1612</v>
      </c>
      <c r="K47" s="15" t="s">
        <v>1613</v>
      </c>
      <c r="L47" s="13">
        <f>0.314</f>
        <v>0.314</v>
      </c>
      <c r="M47" s="15" t="s">
        <v>1021</v>
      </c>
      <c r="N47" s="13" t="s">
        <v>1614</v>
      </c>
      <c r="O47" s="13">
        <v>-6.2E-2</v>
      </c>
    </row>
    <row r="48" spans="1:15" ht="23.25">
      <c r="A48" s="16" t="s">
        <v>360</v>
      </c>
      <c r="B48" s="13">
        <v>50</v>
      </c>
      <c r="C48" s="13" t="s">
        <v>1615</v>
      </c>
      <c r="D48" s="13" t="s">
        <v>1616</v>
      </c>
      <c r="E48" s="13">
        <v>0.20300000000000001</v>
      </c>
      <c r="F48" s="14"/>
      <c r="G48" s="13" t="s">
        <v>1617</v>
      </c>
      <c r="H48" s="13" t="s">
        <v>1618</v>
      </c>
      <c r="I48" s="14"/>
      <c r="J48" s="13" t="s">
        <v>1619</v>
      </c>
      <c r="K48" s="13" t="s">
        <v>1620</v>
      </c>
      <c r="L48" s="14"/>
      <c r="M48" s="15" t="s">
        <v>747</v>
      </c>
      <c r="N48" s="13" t="s">
        <v>732</v>
      </c>
      <c r="O48" s="13">
        <v>-2E-3</v>
      </c>
    </row>
    <row r="49" spans="1:15" ht="20.25">
      <c r="A49" s="11" t="s">
        <v>369</v>
      </c>
      <c r="B49" s="13">
        <v>937</v>
      </c>
      <c r="C49" s="13" t="s">
        <v>1621</v>
      </c>
      <c r="D49" s="15" t="s">
        <v>1622</v>
      </c>
      <c r="E49" s="13" t="s">
        <v>697</v>
      </c>
      <c r="F49" s="13">
        <f>0.02</f>
        <v>0.02</v>
      </c>
      <c r="G49" s="13" t="s">
        <v>1623</v>
      </c>
      <c r="H49" s="13" t="s">
        <v>1624</v>
      </c>
      <c r="I49" s="14"/>
      <c r="J49" s="13" t="s">
        <v>1625</v>
      </c>
      <c r="K49" s="13" t="s">
        <v>1626</v>
      </c>
      <c r="L49" s="14"/>
      <c r="M49" s="13" t="s">
        <v>828</v>
      </c>
      <c r="N49" s="13" t="s">
        <v>891</v>
      </c>
      <c r="O49" s="14"/>
    </row>
    <row r="50" spans="1:15" ht="23.25">
      <c r="A50" s="11" t="s">
        <v>378</v>
      </c>
      <c r="B50" s="13">
        <v>16632</v>
      </c>
      <c r="C50" s="13" t="s">
        <v>1627</v>
      </c>
      <c r="D50" s="15" t="s">
        <v>1628</v>
      </c>
      <c r="E50" s="13" t="s">
        <v>697</v>
      </c>
      <c r="F50" s="13">
        <f>0.015</f>
        <v>1.4999999999999999E-2</v>
      </c>
      <c r="G50" s="13" t="s">
        <v>1629</v>
      </c>
      <c r="H50" s="15" t="s">
        <v>1630</v>
      </c>
      <c r="I50" s="13">
        <f>0.042</f>
        <v>4.2000000000000003E-2</v>
      </c>
      <c r="J50" s="13" t="s">
        <v>1631</v>
      </c>
      <c r="K50" s="15" t="s">
        <v>1632</v>
      </c>
      <c r="L50" s="13">
        <f>0.147</f>
        <v>0.14699999999999999</v>
      </c>
      <c r="M50" s="15" t="s">
        <v>1633</v>
      </c>
      <c r="N50" s="13" t="s">
        <v>1634</v>
      </c>
      <c r="O50" s="13">
        <v>-2.9000000000000001E-2</v>
      </c>
    </row>
    <row r="51" spans="1:15" ht="23.25">
      <c r="A51" s="16" t="s">
        <v>387</v>
      </c>
      <c r="B51" s="13">
        <v>50</v>
      </c>
      <c r="C51" s="13" t="s">
        <v>1635</v>
      </c>
      <c r="D51" s="13" t="s">
        <v>1636</v>
      </c>
      <c r="E51" s="13">
        <v>0.13800000000000001</v>
      </c>
      <c r="F51" s="14"/>
      <c r="G51" s="13" t="s">
        <v>1637</v>
      </c>
      <c r="H51" s="13" t="s">
        <v>1638</v>
      </c>
      <c r="I51" s="14"/>
      <c r="J51" s="13" t="s">
        <v>1639</v>
      </c>
      <c r="K51" s="13" t="s">
        <v>1640</v>
      </c>
      <c r="L51" s="14"/>
      <c r="M51" s="15" t="s">
        <v>905</v>
      </c>
      <c r="N51" s="13" t="s">
        <v>1641</v>
      </c>
      <c r="O51" s="13">
        <v>-0.04</v>
      </c>
    </row>
    <row r="52" spans="1:15" ht="35.25">
      <c r="A52" s="16" t="s">
        <v>395</v>
      </c>
      <c r="B52" s="13">
        <v>1163</v>
      </c>
      <c r="C52" s="13" t="s">
        <v>1642</v>
      </c>
      <c r="D52" s="13" t="s">
        <v>1643</v>
      </c>
      <c r="E52" s="13">
        <v>0.59699999999999998</v>
      </c>
      <c r="F52" s="14"/>
      <c r="G52" s="15" t="s">
        <v>1644</v>
      </c>
      <c r="H52" s="13" t="s">
        <v>1645</v>
      </c>
      <c r="I52" s="13">
        <v>-0.03</v>
      </c>
      <c r="J52" s="13" t="s">
        <v>1646</v>
      </c>
      <c r="K52" s="13" t="s">
        <v>1647</v>
      </c>
      <c r="L52" s="14"/>
      <c r="M52" s="15" t="s">
        <v>1489</v>
      </c>
      <c r="N52" s="13" t="s">
        <v>1062</v>
      </c>
      <c r="O52" s="13">
        <v>-0.02</v>
      </c>
    </row>
    <row r="53" spans="1:15" ht="35.25">
      <c r="A53" s="16" t="s">
        <v>405</v>
      </c>
      <c r="B53" s="13">
        <v>11</v>
      </c>
      <c r="C53" s="13" t="s">
        <v>1648</v>
      </c>
      <c r="D53" s="13" t="s">
        <v>1649</v>
      </c>
      <c r="E53" s="13">
        <v>0.248</v>
      </c>
      <c r="F53" s="14"/>
      <c r="G53" s="13" t="s">
        <v>1406</v>
      </c>
      <c r="H53" s="13" t="s">
        <v>1406</v>
      </c>
      <c r="I53" s="14"/>
      <c r="J53" s="13" t="s">
        <v>1406</v>
      </c>
      <c r="K53" s="13" t="s">
        <v>1650</v>
      </c>
      <c r="L53" s="14"/>
      <c r="M53" s="15" t="s">
        <v>1010</v>
      </c>
      <c r="N53" s="13" t="s">
        <v>1651</v>
      </c>
      <c r="O53" s="13">
        <v>-2.1999999999999999E-2</v>
      </c>
    </row>
    <row r="54" spans="1:15" ht="23.25">
      <c r="A54" s="16" t="s">
        <v>414</v>
      </c>
      <c r="B54" s="13">
        <v>2773</v>
      </c>
      <c r="C54" s="13" t="s">
        <v>1652</v>
      </c>
      <c r="D54" s="15" t="s">
        <v>1653</v>
      </c>
      <c r="E54" s="13" t="s">
        <v>697</v>
      </c>
      <c r="F54" s="13">
        <f>0.198</f>
        <v>0.19800000000000001</v>
      </c>
      <c r="G54" s="13" t="s">
        <v>1654</v>
      </c>
      <c r="H54" s="15" t="s">
        <v>1655</v>
      </c>
      <c r="I54" s="13">
        <f>0.348</f>
        <v>0.34799999999999998</v>
      </c>
      <c r="J54" s="13" t="s">
        <v>1656</v>
      </c>
      <c r="K54" s="15" t="s">
        <v>1657</v>
      </c>
      <c r="L54" s="13">
        <f>0.738</f>
        <v>0.73799999999999999</v>
      </c>
      <c r="M54" s="15" t="s">
        <v>705</v>
      </c>
      <c r="N54" s="13" t="s">
        <v>1451</v>
      </c>
      <c r="O54" s="13">
        <v>-6.5000000000000002E-2</v>
      </c>
    </row>
    <row r="55" spans="1:15" ht="23.25">
      <c r="A55" s="16" t="s">
        <v>424</v>
      </c>
      <c r="B55" s="13">
        <v>1597</v>
      </c>
      <c r="C55" s="13" t="s">
        <v>1658</v>
      </c>
      <c r="D55" s="13" t="s">
        <v>1659</v>
      </c>
      <c r="E55" s="13">
        <v>0.23400000000000001</v>
      </c>
      <c r="F55" s="14"/>
      <c r="G55" s="13" t="s">
        <v>1660</v>
      </c>
      <c r="H55" s="13" t="s">
        <v>1661</v>
      </c>
      <c r="I55" s="14"/>
      <c r="J55" s="13" t="s">
        <v>1662</v>
      </c>
      <c r="K55" s="13" t="s">
        <v>1663</v>
      </c>
      <c r="L55" s="14"/>
      <c r="M55" s="15" t="s">
        <v>1077</v>
      </c>
      <c r="N55" s="13" t="s">
        <v>1664</v>
      </c>
      <c r="O55" s="13">
        <v>-1.7999999999999999E-2</v>
      </c>
    </row>
    <row r="56" spans="1:15" ht="35.25">
      <c r="A56" s="16" t="s">
        <v>432</v>
      </c>
      <c r="B56" s="13">
        <v>784</v>
      </c>
      <c r="C56" s="13" t="s">
        <v>1665</v>
      </c>
      <c r="D56" s="15" t="s">
        <v>1666</v>
      </c>
      <c r="E56" s="13" t="s">
        <v>697</v>
      </c>
      <c r="F56" s="13">
        <f>0.068</f>
        <v>6.8000000000000005E-2</v>
      </c>
      <c r="G56" s="13" t="s">
        <v>1667</v>
      </c>
      <c r="H56" s="15" t="s">
        <v>1668</v>
      </c>
      <c r="I56" s="13">
        <f>0.039</f>
        <v>3.9E-2</v>
      </c>
      <c r="J56" s="13" t="s">
        <v>1669</v>
      </c>
      <c r="K56" s="13" t="s">
        <v>1670</v>
      </c>
      <c r="L56" s="14"/>
      <c r="M56" s="13" t="s">
        <v>865</v>
      </c>
      <c r="N56" s="15" t="s">
        <v>676</v>
      </c>
      <c r="O56" s="13">
        <f>0.008</f>
        <v>8.0000000000000002E-3</v>
      </c>
    </row>
    <row r="57" spans="1:15" ht="23.25">
      <c r="A57" s="16" t="s">
        <v>441</v>
      </c>
      <c r="B57" s="13">
        <v>129</v>
      </c>
      <c r="C57" s="13" t="s">
        <v>1671</v>
      </c>
      <c r="D57" s="13" t="s">
        <v>1672</v>
      </c>
      <c r="E57" s="13">
        <v>5.6000000000000001E-2</v>
      </c>
      <c r="F57" s="14"/>
      <c r="G57" s="13" t="s">
        <v>1673</v>
      </c>
      <c r="H57" s="13" t="s">
        <v>1674</v>
      </c>
      <c r="I57" s="14"/>
      <c r="J57" s="13" t="s">
        <v>1675</v>
      </c>
      <c r="K57" s="15" t="s">
        <v>1676</v>
      </c>
      <c r="L57" s="13">
        <f>0.218</f>
        <v>0.218</v>
      </c>
      <c r="M57" s="15" t="s">
        <v>887</v>
      </c>
      <c r="N57" s="13" t="s">
        <v>682</v>
      </c>
      <c r="O57" s="13">
        <v>-1.4E-2</v>
      </c>
    </row>
    <row r="58" spans="1:15" ht="35.25">
      <c r="A58" s="16" t="s">
        <v>449</v>
      </c>
      <c r="B58" s="13">
        <v>8811</v>
      </c>
      <c r="C58" s="15" t="s">
        <v>1677</v>
      </c>
      <c r="D58" s="13" t="s">
        <v>1678</v>
      </c>
      <c r="E58" s="13" t="s">
        <v>697</v>
      </c>
      <c r="F58" s="13">
        <v>-1.2E-2</v>
      </c>
      <c r="G58" s="13" t="s">
        <v>1679</v>
      </c>
      <c r="H58" s="13" t="s">
        <v>1680</v>
      </c>
      <c r="I58" s="14"/>
      <c r="J58" s="13" t="s">
        <v>1681</v>
      </c>
      <c r="K58" s="15" t="s">
        <v>1682</v>
      </c>
      <c r="L58" s="13">
        <f>0.116</f>
        <v>0.11600000000000001</v>
      </c>
      <c r="M58" s="15" t="s">
        <v>865</v>
      </c>
      <c r="N58" s="13" t="s">
        <v>935</v>
      </c>
      <c r="O58" s="13">
        <v>-2.7E-2</v>
      </c>
    </row>
    <row r="59" spans="1:15" ht="20.25">
      <c r="A59" s="16" t="s">
        <v>460</v>
      </c>
      <c r="B59" s="13">
        <v>216</v>
      </c>
      <c r="C59" s="13" t="s">
        <v>1683</v>
      </c>
      <c r="D59" s="15" t="s">
        <v>1684</v>
      </c>
      <c r="E59" s="13">
        <v>3.0000000000000001E-3</v>
      </c>
      <c r="F59" s="13">
        <f>0.029</f>
        <v>2.9000000000000001E-2</v>
      </c>
      <c r="G59" s="13" t="s">
        <v>1685</v>
      </c>
      <c r="H59" s="13" t="s">
        <v>1686</v>
      </c>
      <c r="I59" s="14"/>
      <c r="J59" s="13" t="s">
        <v>1687</v>
      </c>
      <c r="K59" s="13" t="s">
        <v>1688</v>
      </c>
      <c r="L59" s="14"/>
      <c r="M59" s="15" t="s">
        <v>741</v>
      </c>
      <c r="N59" s="13" t="s">
        <v>945</v>
      </c>
      <c r="O59" s="13">
        <v>-5.0000000000000001E-3</v>
      </c>
    </row>
    <row r="60" spans="1:15" ht="23.25">
      <c r="A60" s="16" t="s">
        <v>468</v>
      </c>
      <c r="B60" s="13">
        <v>511</v>
      </c>
      <c r="C60" s="13" t="s">
        <v>1689</v>
      </c>
      <c r="D60" s="15" t="s">
        <v>1690</v>
      </c>
      <c r="E60" s="13" t="s">
        <v>697</v>
      </c>
      <c r="F60" s="13">
        <f>0.031</f>
        <v>3.1E-2</v>
      </c>
      <c r="G60" s="15" t="s">
        <v>1691</v>
      </c>
      <c r="H60" s="13" t="s">
        <v>1692</v>
      </c>
      <c r="I60" s="13">
        <v>-8.0000000000000002E-3</v>
      </c>
      <c r="J60" s="13" t="s">
        <v>1693</v>
      </c>
      <c r="K60" s="13" t="s">
        <v>1694</v>
      </c>
      <c r="L60" s="14"/>
      <c r="M60" s="15" t="s">
        <v>1312</v>
      </c>
      <c r="N60" s="13" t="s">
        <v>1062</v>
      </c>
      <c r="O60" s="13">
        <v>-3.4000000000000002E-2</v>
      </c>
    </row>
    <row r="61" spans="1:15" ht="35.25">
      <c r="A61" s="16" t="s">
        <v>476</v>
      </c>
      <c r="B61" s="13">
        <v>1028</v>
      </c>
      <c r="C61" s="13" t="s">
        <v>1695</v>
      </c>
      <c r="D61" s="15" t="s">
        <v>1696</v>
      </c>
      <c r="E61" s="13" t="s">
        <v>697</v>
      </c>
      <c r="F61" s="13">
        <f>0.091</f>
        <v>9.0999999999999998E-2</v>
      </c>
      <c r="G61" s="13" t="s">
        <v>1697</v>
      </c>
      <c r="H61" s="15" t="s">
        <v>1698</v>
      </c>
      <c r="I61" s="13">
        <f>0.035</f>
        <v>3.5000000000000003E-2</v>
      </c>
      <c r="J61" s="13" t="s">
        <v>1699</v>
      </c>
      <c r="K61" s="15" t="s">
        <v>1700</v>
      </c>
      <c r="L61" s="13">
        <f>0.145</f>
        <v>0.14499999999999999</v>
      </c>
      <c r="M61" s="15" t="s">
        <v>675</v>
      </c>
      <c r="N61" s="13" t="s">
        <v>775</v>
      </c>
      <c r="O61" s="13">
        <v>-7.0000000000000001E-3</v>
      </c>
    </row>
    <row r="62" spans="1:15" ht="35.25">
      <c r="A62" s="16" t="s">
        <v>484</v>
      </c>
      <c r="B62" s="13">
        <v>27</v>
      </c>
      <c r="C62" s="13" t="s">
        <v>1701</v>
      </c>
      <c r="D62" s="13" t="s">
        <v>1702</v>
      </c>
      <c r="E62" s="13">
        <v>0.94499999999999995</v>
      </c>
      <c r="F62" s="14"/>
      <c r="G62" s="13" t="s">
        <v>1703</v>
      </c>
      <c r="H62" s="15" t="s">
        <v>1704</v>
      </c>
      <c r="I62" s="13">
        <f>0.096</f>
        <v>9.6000000000000002E-2</v>
      </c>
      <c r="J62" s="13" t="s">
        <v>1705</v>
      </c>
      <c r="K62" s="13" t="s">
        <v>1706</v>
      </c>
      <c r="L62" s="14"/>
      <c r="M62" s="15" t="s">
        <v>879</v>
      </c>
      <c r="N62" s="13" t="s">
        <v>674</v>
      </c>
      <c r="O62" s="13">
        <v>-2E-3</v>
      </c>
    </row>
    <row r="63" spans="1:15" ht="35.25">
      <c r="A63" s="16" t="s">
        <v>491</v>
      </c>
      <c r="B63" s="13">
        <v>1803</v>
      </c>
      <c r="C63" s="13" t="s">
        <v>1707</v>
      </c>
      <c r="D63" s="15" t="s">
        <v>1708</v>
      </c>
      <c r="E63" s="13" t="s">
        <v>697</v>
      </c>
      <c r="F63" s="13">
        <f>0.108</f>
        <v>0.108</v>
      </c>
      <c r="G63" s="13" t="s">
        <v>1709</v>
      </c>
      <c r="H63" s="15" t="s">
        <v>1710</v>
      </c>
      <c r="I63" s="13">
        <f>0.006</f>
        <v>6.0000000000000001E-3</v>
      </c>
      <c r="J63" s="13" t="s">
        <v>1711</v>
      </c>
      <c r="K63" s="15" t="s">
        <v>1712</v>
      </c>
      <c r="L63" s="13">
        <f>0.07</f>
        <v>7.0000000000000007E-2</v>
      </c>
      <c r="M63" s="15" t="s">
        <v>1713</v>
      </c>
      <c r="N63" s="13" t="s">
        <v>1283</v>
      </c>
      <c r="O63" s="13">
        <v>-1.6E-2</v>
      </c>
    </row>
    <row r="64" spans="1:15" ht="35.25">
      <c r="A64" s="16" t="s">
        <v>502</v>
      </c>
      <c r="B64" s="13">
        <v>2186</v>
      </c>
      <c r="C64" s="13" t="s">
        <v>1714</v>
      </c>
      <c r="D64" s="13" t="s">
        <v>1715</v>
      </c>
      <c r="E64" s="13">
        <v>8.0000000000000002E-3</v>
      </c>
      <c r="F64" s="14"/>
      <c r="G64" s="13" t="s">
        <v>1716</v>
      </c>
      <c r="H64" s="13" t="s">
        <v>1717</v>
      </c>
      <c r="I64" s="14"/>
      <c r="J64" s="13" t="s">
        <v>1718</v>
      </c>
      <c r="K64" s="15" t="s">
        <v>1719</v>
      </c>
      <c r="L64" s="13">
        <f>0.078</f>
        <v>7.8E-2</v>
      </c>
      <c r="M64" s="15" t="s">
        <v>1593</v>
      </c>
      <c r="N64" s="13" t="s">
        <v>843</v>
      </c>
      <c r="O64" s="13">
        <v>-2.5999999999999999E-2</v>
      </c>
    </row>
    <row r="65" spans="1:15" ht="20.25">
      <c r="A65" s="11" t="s">
        <v>508</v>
      </c>
      <c r="B65" s="13">
        <v>213526</v>
      </c>
      <c r="C65" s="13" t="s">
        <v>760</v>
      </c>
      <c r="D65" s="15" t="s">
        <v>1720</v>
      </c>
      <c r="E65" s="13" t="s">
        <v>697</v>
      </c>
      <c r="F65" s="13">
        <f>0.002</f>
        <v>2E-3</v>
      </c>
      <c r="G65" s="15" t="s">
        <v>1721</v>
      </c>
      <c r="H65" s="13" t="s">
        <v>1722</v>
      </c>
      <c r="I65" s="13">
        <v>-7.0000000000000001E-3</v>
      </c>
      <c r="J65" s="13" t="s">
        <v>1723</v>
      </c>
      <c r="K65" s="15" t="s">
        <v>1724</v>
      </c>
      <c r="L65" s="13">
        <f>0.024</f>
        <v>2.4E-2</v>
      </c>
      <c r="M65" s="15" t="s">
        <v>1725</v>
      </c>
      <c r="N65" s="13" t="s">
        <v>1726</v>
      </c>
      <c r="O65" s="13">
        <v>-2.1999999999999999E-2</v>
      </c>
    </row>
    <row r="66" spans="1:15" ht="23.25">
      <c r="A66" s="16" t="s">
        <v>514</v>
      </c>
      <c r="B66" s="13">
        <v>4594</v>
      </c>
      <c r="C66" s="15" t="s">
        <v>1727</v>
      </c>
      <c r="D66" s="13" t="s">
        <v>1728</v>
      </c>
      <c r="E66" s="13" t="s">
        <v>697</v>
      </c>
      <c r="F66" s="13">
        <v>-1.4E-2</v>
      </c>
      <c r="G66" s="15" t="s">
        <v>1729</v>
      </c>
      <c r="H66" s="13" t="s">
        <v>1730</v>
      </c>
      <c r="I66" s="13">
        <v>-6.2E-2</v>
      </c>
      <c r="J66" s="13" t="s">
        <v>1731</v>
      </c>
      <c r="K66" s="13" t="s">
        <v>1732</v>
      </c>
      <c r="L66" s="14"/>
      <c r="M66" s="15" t="s">
        <v>1284</v>
      </c>
      <c r="N66" s="13" t="s">
        <v>1733</v>
      </c>
      <c r="O66" s="13">
        <v>-1.2E-2</v>
      </c>
    </row>
    <row r="67" spans="1:15" ht="23.25">
      <c r="A67" s="16" t="s">
        <v>523</v>
      </c>
      <c r="B67" s="13">
        <v>641</v>
      </c>
      <c r="C67" s="13" t="s">
        <v>1734</v>
      </c>
      <c r="D67" s="15" t="s">
        <v>1735</v>
      </c>
      <c r="E67" s="13" t="s">
        <v>697</v>
      </c>
      <c r="F67" s="13">
        <f>0.071</f>
        <v>7.0999999999999994E-2</v>
      </c>
      <c r="G67" s="13" t="s">
        <v>1736</v>
      </c>
      <c r="H67" s="15" t="s">
        <v>1737</v>
      </c>
      <c r="I67" s="13">
        <f>0.001</f>
        <v>1E-3</v>
      </c>
      <c r="J67" s="13" t="s">
        <v>1738</v>
      </c>
      <c r="K67" s="15" t="s">
        <v>1739</v>
      </c>
      <c r="L67" s="13">
        <f>0.068</f>
        <v>6.8000000000000005E-2</v>
      </c>
      <c r="M67" s="15" t="s">
        <v>1062</v>
      </c>
      <c r="N67" s="13" t="s">
        <v>1200</v>
      </c>
      <c r="O67" s="13">
        <v>-3.1E-2</v>
      </c>
    </row>
    <row r="68" spans="1:15" ht="23.25">
      <c r="A68" s="16" t="s">
        <v>531</v>
      </c>
      <c r="B68" s="13">
        <v>147</v>
      </c>
      <c r="C68" s="15" t="s">
        <v>1740</v>
      </c>
      <c r="D68" s="13" t="s">
        <v>1741</v>
      </c>
      <c r="E68" s="13" t="s">
        <v>697</v>
      </c>
      <c r="F68" s="13">
        <v>-7.4999999999999997E-2</v>
      </c>
      <c r="G68" s="13" t="s">
        <v>1534</v>
      </c>
      <c r="H68" s="13" t="s">
        <v>1534</v>
      </c>
      <c r="I68" s="14"/>
      <c r="J68" s="13" t="s">
        <v>1742</v>
      </c>
      <c r="K68" s="13" t="s">
        <v>1743</v>
      </c>
      <c r="L68" s="14"/>
      <c r="M68" s="15" t="s">
        <v>675</v>
      </c>
      <c r="N68" s="13" t="s">
        <v>844</v>
      </c>
      <c r="O68" s="13">
        <v>-6.0000000000000001E-3</v>
      </c>
    </row>
    <row r="69" spans="1:15" ht="23.25">
      <c r="A69" s="16" t="s">
        <v>538</v>
      </c>
      <c r="B69" s="13">
        <v>0</v>
      </c>
      <c r="C69" s="13" t="s">
        <v>1406</v>
      </c>
      <c r="D69" s="13" t="s">
        <v>1406</v>
      </c>
      <c r="E69" s="14"/>
      <c r="F69" s="14"/>
      <c r="G69" s="13" t="s">
        <v>1407</v>
      </c>
      <c r="H69" s="13" t="s">
        <v>1407</v>
      </c>
      <c r="I69" s="14"/>
      <c r="J69" s="13" t="s">
        <v>1406</v>
      </c>
      <c r="K69" s="13" t="s">
        <v>1406</v>
      </c>
      <c r="L69" s="14"/>
      <c r="M69" s="13" t="s">
        <v>1406</v>
      </c>
      <c r="N69" s="13" t="s">
        <v>1406</v>
      </c>
      <c r="O69" s="14"/>
    </row>
    <row r="70" spans="1:15" ht="20.25">
      <c r="A70" s="16" t="s">
        <v>541</v>
      </c>
      <c r="B70" s="13">
        <v>6</v>
      </c>
      <c r="C70" s="13" t="s">
        <v>1744</v>
      </c>
      <c r="D70" s="13" t="s">
        <v>1745</v>
      </c>
      <c r="E70" s="13">
        <v>0.27</v>
      </c>
      <c r="F70" s="14"/>
      <c r="G70" s="13" t="s">
        <v>1746</v>
      </c>
      <c r="H70" s="13" t="s">
        <v>1747</v>
      </c>
      <c r="I70" s="14"/>
      <c r="J70" s="13" t="s">
        <v>688</v>
      </c>
      <c r="K70" s="13" t="s">
        <v>688</v>
      </c>
      <c r="L70" s="14"/>
      <c r="M70" s="15" t="s">
        <v>1748</v>
      </c>
      <c r="N70" s="13" t="s">
        <v>1749</v>
      </c>
      <c r="O70" s="13">
        <v>-2.9000000000000001E-2</v>
      </c>
    </row>
    <row r="71" spans="1:15" ht="20.25">
      <c r="A71" s="16" t="s">
        <v>546</v>
      </c>
      <c r="B71" s="13">
        <v>6868</v>
      </c>
      <c r="C71" s="13" t="s">
        <v>1750</v>
      </c>
      <c r="D71" s="15" t="s">
        <v>1751</v>
      </c>
      <c r="E71" s="13" t="s">
        <v>697</v>
      </c>
      <c r="F71" s="13">
        <f>0.03</f>
        <v>0.03</v>
      </c>
      <c r="G71" s="13" t="s">
        <v>1752</v>
      </c>
      <c r="H71" s="15" t="s">
        <v>1753</v>
      </c>
      <c r="I71" s="13">
        <f>0.046</f>
        <v>4.5999999999999999E-2</v>
      </c>
      <c r="J71" s="13" t="s">
        <v>1754</v>
      </c>
      <c r="K71" s="15" t="s">
        <v>1755</v>
      </c>
      <c r="L71" s="13">
        <f>0.108</f>
        <v>0.108</v>
      </c>
      <c r="M71" s="15" t="s">
        <v>1489</v>
      </c>
      <c r="N71" s="13" t="s">
        <v>809</v>
      </c>
      <c r="O71" s="13">
        <v>-4.0000000000000001E-3</v>
      </c>
    </row>
    <row r="72" spans="1:15" ht="23.25">
      <c r="A72" s="16" t="s">
        <v>552</v>
      </c>
      <c r="B72" s="13">
        <v>0</v>
      </c>
      <c r="C72" s="13" t="s">
        <v>1406</v>
      </c>
      <c r="D72" s="13" t="s">
        <v>1406</v>
      </c>
      <c r="E72" s="14"/>
      <c r="F72" s="14"/>
      <c r="G72" s="13" t="s">
        <v>1407</v>
      </c>
      <c r="H72" s="13" t="s">
        <v>1407</v>
      </c>
      <c r="I72" s="14"/>
      <c r="J72" s="13" t="s">
        <v>1406</v>
      </c>
      <c r="K72" s="13" t="s">
        <v>1406</v>
      </c>
      <c r="L72" s="14"/>
      <c r="M72" s="13" t="s">
        <v>1406</v>
      </c>
      <c r="N72" s="13" t="s">
        <v>1406</v>
      </c>
      <c r="O72" s="14"/>
    </row>
    <row r="73" spans="1:15" ht="23.25">
      <c r="A73" s="16" t="s">
        <v>557</v>
      </c>
      <c r="B73" s="13">
        <v>0</v>
      </c>
      <c r="C73" s="13" t="s">
        <v>1406</v>
      </c>
      <c r="D73" s="13" t="s">
        <v>1406</v>
      </c>
      <c r="E73" s="14"/>
      <c r="F73" s="14"/>
      <c r="G73" s="13" t="s">
        <v>1407</v>
      </c>
      <c r="H73" s="13" t="s">
        <v>1407</v>
      </c>
      <c r="I73" s="14"/>
      <c r="J73" s="13" t="s">
        <v>1406</v>
      </c>
      <c r="K73" s="13" t="s">
        <v>1406</v>
      </c>
      <c r="L73" s="14"/>
      <c r="M73" s="13" t="s">
        <v>1406</v>
      </c>
      <c r="N73" s="13" t="s">
        <v>1406</v>
      </c>
      <c r="O73" s="14"/>
    </row>
    <row r="74" spans="1:15" ht="23.25">
      <c r="A74" s="16" t="s">
        <v>560</v>
      </c>
      <c r="B74" s="13">
        <v>0</v>
      </c>
      <c r="C74" s="13" t="s">
        <v>1406</v>
      </c>
      <c r="D74" s="13" t="s">
        <v>1406</v>
      </c>
      <c r="E74" s="14"/>
      <c r="F74" s="14"/>
      <c r="G74" s="13" t="s">
        <v>1407</v>
      </c>
      <c r="H74" s="13" t="s">
        <v>1407</v>
      </c>
      <c r="I74" s="14"/>
      <c r="J74" s="13" t="s">
        <v>1406</v>
      </c>
      <c r="K74" s="13" t="s">
        <v>1406</v>
      </c>
      <c r="L74" s="14"/>
      <c r="M74" s="13" t="s">
        <v>1406</v>
      </c>
      <c r="N74" s="13" t="s">
        <v>1406</v>
      </c>
      <c r="O74" s="14"/>
    </row>
    <row r="75" spans="1:15" ht="23.25">
      <c r="A75" s="16" t="s">
        <v>562</v>
      </c>
      <c r="B75" s="13">
        <v>28</v>
      </c>
      <c r="C75" s="13" t="s">
        <v>1756</v>
      </c>
      <c r="D75" s="13" t="s">
        <v>1757</v>
      </c>
      <c r="E75" s="13">
        <v>0.80900000000000005</v>
      </c>
      <c r="F75" s="14"/>
      <c r="G75" s="13" t="s">
        <v>1406</v>
      </c>
      <c r="H75" s="13" t="s">
        <v>1406</v>
      </c>
      <c r="I75" s="14"/>
      <c r="J75" s="13" t="s">
        <v>1406</v>
      </c>
      <c r="K75" s="13" t="s">
        <v>1406</v>
      </c>
      <c r="L75" s="14"/>
      <c r="M75" s="13" t="s">
        <v>698</v>
      </c>
      <c r="N75" s="15" t="s">
        <v>927</v>
      </c>
      <c r="O75" s="13">
        <f>0.005</f>
        <v>5.0000000000000001E-3</v>
      </c>
    </row>
    <row r="76" spans="1:15" ht="20.25">
      <c r="A76" s="16" t="s">
        <v>567</v>
      </c>
      <c r="B76" s="13">
        <v>1</v>
      </c>
      <c r="C76" s="13" t="s">
        <v>1758</v>
      </c>
      <c r="D76" s="13" t="s">
        <v>1759</v>
      </c>
      <c r="E76" s="14"/>
      <c r="F76" s="14"/>
      <c r="G76" s="13" t="s">
        <v>1760</v>
      </c>
      <c r="H76" s="13" t="s">
        <v>1407</v>
      </c>
      <c r="I76" s="14"/>
      <c r="J76" s="13" t="s">
        <v>688</v>
      </c>
      <c r="K76" s="13" t="s">
        <v>688</v>
      </c>
      <c r="L76" s="14"/>
      <c r="M76" s="15" t="s">
        <v>683</v>
      </c>
      <c r="N76" s="13" t="s">
        <v>1761</v>
      </c>
      <c r="O76" s="13">
        <v>-7.2999999999999995E-2</v>
      </c>
    </row>
    <row r="77" spans="1:15" ht="23.25">
      <c r="A77" s="16" t="s">
        <v>574</v>
      </c>
      <c r="B77" s="13">
        <v>5005</v>
      </c>
      <c r="C77" s="15" t="s">
        <v>1762</v>
      </c>
      <c r="D77" s="13" t="s">
        <v>1763</v>
      </c>
      <c r="E77" s="13" t="s">
        <v>697</v>
      </c>
      <c r="F77" s="13">
        <v>-1.2999999999999999E-2</v>
      </c>
      <c r="G77" s="13" t="s">
        <v>1764</v>
      </c>
      <c r="H77" s="15" t="s">
        <v>1765</v>
      </c>
      <c r="I77" s="13">
        <f>0.007</f>
        <v>7.0000000000000001E-3</v>
      </c>
      <c r="J77" s="13" t="s">
        <v>1766</v>
      </c>
      <c r="K77" s="15" t="s">
        <v>1767</v>
      </c>
      <c r="L77" s="13">
        <f>0.085</f>
        <v>8.5000000000000006E-2</v>
      </c>
      <c r="M77" s="15" t="s">
        <v>1768</v>
      </c>
      <c r="N77" s="13" t="s">
        <v>1769</v>
      </c>
      <c r="O77" s="13">
        <v>-0.04</v>
      </c>
    </row>
    <row r="78" spans="1:15" ht="23.25">
      <c r="A78" s="16" t="s">
        <v>581</v>
      </c>
      <c r="B78" s="13">
        <v>1</v>
      </c>
      <c r="C78" s="13" t="s">
        <v>1770</v>
      </c>
      <c r="D78" s="13" t="s">
        <v>1771</v>
      </c>
      <c r="E78" s="14"/>
      <c r="F78" s="14"/>
      <c r="G78" s="13" t="s">
        <v>1760</v>
      </c>
      <c r="H78" s="13" t="s">
        <v>1772</v>
      </c>
      <c r="I78" s="14"/>
      <c r="J78" s="13" t="s">
        <v>688</v>
      </c>
      <c r="K78" s="13" t="s">
        <v>688</v>
      </c>
      <c r="L78" s="14"/>
      <c r="M78" s="15" t="s">
        <v>849</v>
      </c>
      <c r="N78" s="13" t="s">
        <v>1773</v>
      </c>
      <c r="O78" s="13">
        <v>-5.5E-2</v>
      </c>
    </row>
    <row r="79" spans="1:15" ht="35.25">
      <c r="A79" s="16" t="s">
        <v>586</v>
      </c>
      <c r="B79" s="13">
        <v>15932</v>
      </c>
      <c r="C79" s="13" t="s">
        <v>1774</v>
      </c>
      <c r="D79" s="15" t="s">
        <v>1775</v>
      </c>
      <c r="E79" s="13" t="s">
        <v>697</v>
      </c>
      <c r="F79" s="13">
        <f>0.116</f>
        <v>0.11600000000000001</v>
      </c>
      <c r="G79" s="13" t="s">
        <v>1776</v>
      </c>
      <c r="H79" s="15" t="s">
        <v>1777</v>
      </c>
      <c r="I79" s="13">
        <f>0.043</f>
        <v>4.2999999999999997E-2</v>
      </c>
      <c r="J79" s="13" t="s">
        <v>1778</v>
      </c>
      <c r="K79" s="15" t="s">
        <v>1779</v>
      </c>
      <c r="L79" s="13">
        <f>0.193</f>
        <v>0.193</v>
      </c>
      <c r="M79" s="15" t="s">
        <v>1780</v>
      </c>
      <c r="N79" s="13" t="s">
        <v>1781</v>
      </c>
      <c r="O79" s="13">
        <v>-4.5999999999999999E-2</v>
      </c>
    </row>
    <row r="80" spans="1:15" ht="20.25">
      <c r="A80" s="16" t="s">
        <v>596</v>
      </c>
      <c r="B80" s="13">
        <v>202946</v>
      </c>
      <c r="C80" s="15" t="s">
        <v>1782</v>
      </c>
      <c r="D80" s="13" t="s">
        <v>1783</v>
      </c>
      <c r="E80" s="13" t="s">
        <v>697</v>
      </c>
      <c r="F80" s="13">
        <v>-0.01</v>
      </c>
      <c r="G80" s="15" t="s">
        <v>1155</v>
      </c>
      <c r="H80" s="13" t="s">
        <v>1784</v>
      </c>
      <c r="I80" s="13">
        <v>-5.0000000000000001E-3</v>
      </c>
      <c r="J80" s="15" t="s">
        <v>794</v>
      </c>
      <c r="K80" s="13" t="s">
        <v>864</v>
      </c>
      <c r="L80" s="13">
        <v>-7.0000000000000001E-3</v>
      </c>
      <c r="M80" s="13" t="s">
        <v>1785</v>
      </c>
      <c r="N80" s="15" t="s">
        <v>1786</v>
      </c>
      <c r="O80" s="13">
        <f>0.017</f>
        <v>1.7000000000000001E-2</v>
      </c>
    </row>
    <row r="81" spans="1:19" ht="35.25">
      <c r="A81" s="16" t="s">
        <v>606</v>
      </c>
      <c r="B81" s="13">
        <v>18053</v>
      </c>
      <c r="C81" s="13" t="s">
        <v>1787</v>
      </c>
      <c r="D81" s="15" t="s">
        <v>1788</v>
      </c>
      <c r="E81" s="13" t="s">
        <v>697</v>
      </c>
      <c r="F81" s="13">
        <f>0.018</f>
        <v>1.7999999999999999E-2</v>
      </c>
      <c r="G81" s="13" t="s">
        <v>1789</v>
      </c>
      <c r="H81" s="13" t="s">
        <v>1789</v>
      </c>
      <c r="I81" s="14"/>
      <c r="J81" s="13" t="s">
        <v>1790</v>
      </c>
      <c r="K81" s="15" t="s">
        <v>1791</v>
      </c>
      <c r="L81" s="13">
        <f>0.047</f>
        <v>4.7E-2</v>
      </c>
      <c r="M81" s="15" t="s">
        <v>1792</v>
      </c>
      <c r="N81" s="13" t="s">
        <v>1733</v>
      </c>
      <c r="O81" s="13">
        <v>-2.1000000000000001E-2</v>
      </c>
    </row>
    <row r="82" spans="1:19" ht="35.25">
      <c r="A82" s="16" t="s">
        <v>613</v>
      </c>
      <c r="B82" s="13">
        <v>6438</v>
      </c>
      <c r="C82" s="13" t="s">
        <v>1793</v>
      </c>
      <c r="D82" s="15" t="s">
        <v>1794</v>
      </c>
      <c r="E82" s="13" t="s">
        <v>697</v>
      </c>
      <c r="F82" s="13">
        <f>0.025</f>
        <v>2.5000000000000001E-2</v>
      </c>
      <c r="G82" s="13" t="s">
        <v>1795</v>
      </c>
      <c r="H82" s="15" t="s">
        <v>1796</v>
      </c>
      <c r="I82" s="13">
        <f>0.016</f>
        <v>1.6E-2</v>
      </c>
      <c r="J82" s="13" t="s">
        <v>1797</v>
      </c>
      <c r="K82" s="15" t="s">
        <v>1798</v>
      </c>
      <c r="L82" s="13">
        <f>0.116</f>
        <v>0.11600000000000001</v>
      </c>
      <c r="M82" s="15" t="s">
        <v>1799</v>
      </c>
      <c r="N82" s="13" t="s">
        <v>971</v>
      </c>
      <c r="O82" s="13">
        <v>-1.4E-2</v>
      </c>
    </row>
    <row r="83" spans="1:19" ht="20.25">
      <c r="A83" s="16" t="s">
        <v>622</v>
      </c>
      <c r="B83" s="13">
        <v>14064</v>
      </c>
      <c r="C83" s="15" t="s">
        <v>843</v>
      </c>
      <c r="D83" s="13" t="s">
        <v>1800</v>
      </c>
      <c r="E83" s="13" t="s">
        <v>697</v>
      </c>
      <c r="F83" s="13">
        <v>-7.3999999999999996E-2</v>
      </c>
      <c r="G83" s="15" t="s">
        <v>1801</v>
      </c>
      <c r="H83" s="13" t="s">
        <v>1802</v>
      </c>
      <c r="I83" s="13">
        <v>-0.14599999999999999</v>
      </c>
      <c r="J83" s="15" t="s">
        <v>1803</v>
      </c>
      <c r="K83" s="13" t="s">
        <v>1804</v>
      </c>
      <c r="L83" s="13">
        <v>-7.1999999999999995E-2</v>
      </c>
      <c r="M83" s="15" t="s">
        <v>1805</v>
      </c>
      <c r="N83" s="13" t="s">
        <v>1806</v>
      </c>
      <c r="O83" s="13">
        <v>-0.13400000000000001</v>
      </c>
    </row>
    <row r="84" spans="1:19" ht="23.25">
      <c r="A84" s="16" t="s">
        <v>627</v>
      </c>
      <c r="B84" s="13">
        <v>166</v>
      </c>
      <c r="C84" s="13" t="s">
        <v>1807</v>
      </c>
      <c r="D84" s="13" t="s">
        <v>1808</v>
      </c>
      <c r="E84" s="13">
        <v>6.0000000000000001E-3</v>
      </c>
      <c r="F84" s="14"/>
      <c r="G84" s="13" t="s">
        <v>1809</v>
      </c>
      <c r="H84" s="13" t="s">
        <v>1809</v>
      </c>
      <c r="I84" s="14"/>
      <c r="J84" s="13" t="s">
        <v>1810</v>
      </c>
      <c r="K84" s="13" t="s">
        <v>1811</v>
      </c>
      <c r="L84" s="14"/>
      <c r="M84" s="13" t="s">
        <v>1040</v>
      </c>
      <c r="N84" s="13" t="s">
        <v>690</v>
      </c>
      <c r="O84" s="14"/>
    </row>
    <row r="85" spans="1:19" ht="35.25">
      <c r="A85" s="16" t="s">
        <v>502</v>
      </c>
      <c r="B85" s="13">
        <v>2186</v>
      </c>
      <c r="C85" s="13" t="s">
        <v>1714</v>
      </c>
      <c r="D85" s="13" t="s">
        <v>1715</v>
      </c>
      <c r="E85" s="13">
        <v>8.0000000000000002E-3</v>
      </c>
      <c r="F85" s="14"/>
      <c r="G85" s="13" t="s">
        <v>1716</v>
      </c>
      <c r="H85" s="13" t="s">
        <v>1717</v>
      </c>
      <c r="I85" s="14"/>
      <c r="J85" s="13" t="s">
        <v>1718</v>
      </c>
      <c r="K85" s="15" t="s">
        <v>1719</v>
      </c>
      <c r="L85" s="13">
        <f>0.078</f>
        <v>7.8E-2</v>
      </c>
      <c r="M85" s="15" t="s">
        <v>1593</v>
      </c>
      <c r="N85" s="13" t="s">
        <v>843</v>
      </c>
      <c r="O85" s="13">
        <v>-2.5999999999999999E-2</v>
      </c>
    </row>
    <row r="86" spans="1:19" ht="23.25">
      <c r="A86" s="16" t="s">
        <v>635</v>
      </c>
      <c r="B86" s="13">
        <v>2033</v>
      </c>
      <c r="C86" s="15" t="s">
        <v>1812</v>
      </c>
      <c r="D86" s="13" t="s">
        <v>1813</v>
      </c>
      <c r="E86" s="13" t="s">
        <v>697</v>
      </c>
      <c r="F86" s="13">
        <v>-6.0999999999999999E-2</v>
      </c>
      <c r="G86" s="15" t="s">
        <v>1814</v>
      </c>
      <c r="H86" s="13" t="s">
        <v>1815</v>
      </c>
      <c r="I86" s="13">
        <v>-6.0000000000000001E-3</v>
      </c>
      <c r="J86" s="13" t="s">
        <v>1816</v>
      </c>
      <c r="K86" s="13" t="s">
        <v>1817</v>
      </c>
      <c r="L86" s="14"/>
      <c r="M86" s="15" t="s">
        <v>1818</v>
      </c>
      <c r="N86" s="13" t="s">
        <v>756</v>
      </c>
      <c r="O86" s="13">
        <v>-6.0000000000000001E-3</v>
      </c>
    </row>
    <row r="87" spans="1:19" ht="20.25">
      <c r="A87" s="16" t="s">
        <v>643</v>
      </c>
      <c r="B87" s="13">
        <v>1831</v>
      </c>
      <c r="C87" s="15" t="s">
        <v>1819</v>
      </c>
      <c r="D87" s="13" t="s">
        <v>1820</v>
      </c>
      <c r="E87" s="13" t="s">
        <v>697</v>
      </c>
      <c r="F87" s="13">
        <v>-3.7999999999999999E-2</v>
      </c>
      <c r="G87" s="13" t="s">
        <v>1821</v>
      </c>
      <c r="H87" s="15" t="s">
        <v>1822</v>
      </c>
      <c r="I87" s="13">
        <f>0.063</f>
        <v>6.3E-2</v>
      </c>
      <c r="J87" s="13" t="s">
        <v>1823</v>
      </c>
      <c r="K87" s="15" t="s">
        <v>1824</v>
      </c>
      <c r="L87" s="13">
        <f>0.109</f>
        <v>0.109</v>
      </c>
      <c r="M87" s="15" t="s">
        <v>828</v>
      </c>
      <c r="N87" s="13" t="s">
        <v>1825</v>
      </c>
      <c r="O87" s="13">
        <v>-6.8000000000000005E-2</v>
      </c>
    </row>
    <row r="88" spans="1:19" ht="20.25">
      <c r="A88" s="12" t="s">
        <v>651</v>
      </c>
      <c r="B88" s="13">
        <v>0</v>
      </c>
      <c r="C88" s="13" t="s">
        <v>1406</v>
      </c>
      <c r="D88" s="13" t="s">
        <v>1406</v>
      </c>
      <c r="E88" s="14"/>
      <c r="F88" s="14"/>
      <c r="G88" s="13" t="s">
        <v>1407</v>
      </c>
      <c r="H88" s="13" t="s">
        <v>1407</v>
      </c>
      <c r="I88" s="14"/>
      <c r="J88" s="13" t="s">
        <v>1406</v>
      </c>
      <c r="K88" s="13" t="s">
        <v>1406</v>
      </c>
      <c r="L88" s="14"/>
      <c r="M88" s="13" t="s">
        <v>1406</v>
      </c>
      <c r="N88" s="13" t="s">
        <v>1406</v>
      </c>
      <c r="O88" s="14"/>
    </row>
    <row r="89" spans="1:19" ht="20.25">
      <c r="A89" s="1" t="s">
        <v>655</v>
      </c>
      <c r="B89" s="13">
        <v>242250</v>
      </c>
      <c r="C89" s="13" t="s">
        <v>1633</v>
      </c>
      <c r="D89" s="15" t="s">
        <v>1209</v>
      </c>
      <c r="E89" s="13" t="s">
        <v>697</v>
      </c>
      <c r="F89" s="13">
        <f>0.002</f>
        <v>2E-3</v>
      </c>
      <c r="G89" s="13" t="s">
        <v>1826</v>
      </c>
      <c r="H89" s="15" t="s">
        <v>1827</v>
      </c>
      <c r="I89" s="13">
        <f>0.006</f>
        <v>6.0000000000000001E-3</v>
      </c>
      <c r="J89" s="13" t="s">
        <v>1828</v>
      </c>
      <c r="K89" s="15" t="s">
        <v>1829</v>
      </c>
      <c r="L89" s="13">
        <f>0.02</f>
        <v>0.02</v>
      </c>
      <c r="M89" s="15" t="s">
        <v>1405</v>
      </c>
      <c r="N89" s="13" t="s">
        <v>1830</v>
      </c>
      <c r="O89" s="13">
        <v>-1.2999999999999999E-2</v>
      </c>
      <c r="P89" s="19"/>
      <c r="Q89" s="19"/>
      <c r="R89" s="19"/>
      <c r="S89" s="19"/>
    </row>
    <row r="90" spans="1:19">
      <c r="A90" s="17"/>
      <c r="E90" s="18"/>
    </row>
    <row r="91" spans="1:19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</row>
    <row r="92" spans="1:19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</row>
    <row r="93" spans="1:19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</row>
    <row r="94" spans="1:19">
      <c r="A94" s="18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</row>
    <row r="95" spans="1:19">
      <c r="A95" s="18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</row>
    <row r="96" spans="1:19">
      <c r="A96" s="18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</row>
    <row r="97" spans="1:15">
      <c r="A97" s="18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</row>
    <row r="98" spans="1:15">
      <c r="A98" s="18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</row>
    <row r="99" spans="1:15">
      <c r="A99" s="18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</row>
    <row r="100" spans="1:15">
      <c r="A100" s="18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</row>
    <row r="101" spans="1:15">
      <c r="A101" s="18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</row>
    <row r="102" spans="1:15">
      <c r="A102" s="18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</row>
    <row r="103" spans="1:15">
      <c r="A103" s="18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</row>
    <row r="104" spans="1:15">
      <c r="A104" s="18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</row>
    <row r="105" spans="1:15">
      <c r="A105" s="18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</row>
    <row r="106" spans="1:15">
      <c r="A106" s="18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</row>
    <row r="107" spans="1:15">
      <c r="A107" s="18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</row>
    <row r="108" spans="1:15">
      <c r="A108" s="18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</row>
    <row r="109" spans="1:15">
      <c r="A109" s="18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</row>
    <row r="110" spans="1:15">
      <c r="A110" s="18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</row>
    <row r="111" spans="1:15">
      <c r="A111" s="18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</row>
    <row r="112" spans="1:15">
      <c r="A112" s="18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</row>
    <row r="113" spans="1:15">
      <c r="A113" s="18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</row>
    <row r="114" spans="1:15">
      <c r="A114" s="18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</row>
    <row r="115" spans="1:15">
      <c r="A115" s="18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</row>
    <row r="116" spans="1:15">
      <c r="A116" s="18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</row>
    <row r="117" spans="1:15">
      <c r="A117" s="18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</row>
    <row r="118" spans="1:15">
      <c r="A118" s="18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</row>
    <row r="119" spans="1:15">
      <c r="A119" s="18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</row>
    <row r="120" spans="1:15">
      <c r="A120" s="18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</row>
    <row r="121" spans="1:15">
      <c r="A121" s="18"/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</row>
    <row r="122" spans="1:15">
      <c r="A122" s="18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</row>
    <row r="123" spans="1:15">
      <c r="A123" s="18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</row>
    <row r="124" spans="1:15">
      <c r="A124" s="18"/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</row>
    <row r="125" spans="1:15">
      <c r="A125" s="18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</row>
    <row r="126" spans="1:15">
      <c r="A126" s="18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</row>
    <row r="127" spans="1:15">
      <c r="A127" s="18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</row>
    <row r="128" spans="1:15">
      <c r="A128" s="18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</row>
    <row r="129" spans="1:15">
      <c r="A129" s="18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</row>
    <row r="130" spans="1:15">
      <c r="A130" s="18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</row>
    <row r="131" spans="1:15">
      <c r="A131" s="18"/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</row>
    <row r="132" spans="1:15">
      <c r="A132" s="18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</row>
    <row r="133" spans="1:15">
      <c r="A133" s="18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</row>
    <row r="134" spans="1:15">
      <c r="A134" s="18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</row>
    <row r="135" spans="1:15">
      <c r="A135" s="18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</row>
    <row r="136" spans="1:15">
      <c r="A136" s="18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</row>
    <row r="137" spans="1:15">
      <c r="A137" s="18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</row>
    <row r="138" spans="1:15">
      <c r="A138" s="18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</row>
    <row r="139" spans="1:15">
      <c r="A139" s="18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</row>
    <row r="140" spans="1:15">
      <c r="A140" s="18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</row>
    <row r="141" spans="1:15">
      <c r="A141" s="18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</row>
    <row r="142" spans="1:15">
      <c r="A142" s="18"/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</row>
    <row r="143" spans="1:15">
      <c r="A143" s="18"/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</row>
    <row r="144" spans="1:15">
      <c r="A144" s="18"/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</row>
    <row r="145" spans="1:15">
      <c r="A145" s="18"/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</row>
    <row r="146" spans="1:15">
      <c r="A146" s="18"/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</row>
    <row r="147" spans="1:15">
      <c r="A147" s="18"/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</row>
    <row r="148" spans="1:15">
      <c r="A148" s="18"/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</row>
    <row r="149" spans="1:15">
      <c r="A149" s="18"/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</row>
    <row r="150" spans="1:15">
      <c r="A150" s="18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</row>
    <row r="151" spans="1:15">
      <c r="A151" s="18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</row>
    <row r="152" spans="1:15">
      <c r="A152" s="18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</row>
    <row r="153" spans="1:15">
      <c r="A153" s="18"/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</row>
    <row r="154" spans="1:15">
      <c r="A154" s="18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</row>
    <row r="155" spans="1:15">
      <c r="A155" s="18"/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</row>
    <row r="156" spans="1:15">
      <c r="A156" s="18"/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</row>
    <row r="157" spans="1:15">
      <c r="A157" s="18"/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</row>
    <row r="158" spans="1:15">
      <c r="A158" s="18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</row>
    <row r="159" spans="1:15">
      <c r="A159" s="18"/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</row>
    <row r="160" spans="1:15">
      <c r="A160" s="18"/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</row>
    <row r="161" spans="1:15">
      <c r="A161" s="18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</row>
    <row r="162" spans="1:15">
      <c r="A162" s="18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</row>
    <row r="163" spans="1:15">
      <c r="A163" s="18"/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</row>
    <row r="164" spans="1:15">
      <c r="A164" s="18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</row>
    <row r="165" spans="1:15">
      <c r="A165" s="18"/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</row>
    <row r="166" spans="1:15">
      <c r="A166" s="18"/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</row>
    <row r="167" spans="1:15">
      <c r="A167" s="18"/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</row>
    <row r="168" spans="1:15">
      <c r="A168" s="18"/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</row>
    <row r="169" spans="1:15">
      <c r="A169" s="18"/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</row>
    <row r="170" spans="1:15">
      <c r="A170" s="18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</row>
    <row r="171" spans="1:15">
      <c r="A171" s="18"/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</row>
    <row r="172" spans="1:15">
      <c r="A172" s="18"/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</row>
    <row r="173" spans="1:15">
      <c r="A173" s="18"/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</row>
    <row r="174" spans="1:15">
      <c r="A174" s="18"/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</row>
    <row r="175" spans="1:15">
      <c r="A175" s="18"/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</row>
    <row r="176" spans="1:15">
      <c r="A176" s="18"/>
      <c r="B176" s="18"/>
      <c r="C176" s="18"/>
      <c r="D176" s="18"/>
      <c r="E176" s="18"/>
      <c r="F176" s="18"/>
      <c r="G176" s="18"/>
      <c r="H176" s="18"/>
      <c r="I176" s="18"/>
    </row>
    <row r="177" spans="1:1">
      <c r="A177" s="17"/>
    </row>
    <row r="178" spans="1:1">
      <c r="A178" s="17"/>
    </row>
    <row r="179" spans="1:1">
      <c r="A179" s="17"/>
    </row>
    <row r="180" spans="1:1">
      <c r="A180" s="17"/>
    </row>
    <row r="181" spans="1:1">
      <c r="A181" s="17"/>
    </row>
    <row r="182" spans="1:1">
      <c r="A182" s="17"/>
    </row>
    <row r="183" spans="1:1">
      <c r="A183" s="17"/>
    </row>
    <row r="184" spans="1:1">
      <c r="A184" s="17"/>
    </row>
    <row r="185" spans="1:1">
      <c r="A185" s="17"/>
    </row>
    <row r="186" spans="1:1">
      <c r="A186" s="17"/>
    </row>
    <row r="187" spans="1:1">
      <c r="A187" s="17"/>
    </row>
    <row r="188" spans="1:1">
      <c r="A188" s="17"/>
    </row>
    <row r="189" spans="1:1">
      <c r="A189" s="17"/>
    </row>
    <row r="190" spans="1:1">
      <c r="A190" s="17"/>
    </row>
    <row r="191" spans="1:1">
      <c r="A191" s="17"/>
    </row>
    <row r="192" spans="1:1">
      <c r="A192" s="17"/>
    </row>
    <row r="193" spans="1:1">
      <c r="A193" s="17"/>
    </row>
    <row r="194" spans="1:1">
      <c r="A194" s="17"/>
    </row>
    <row r="195" spans="1:1">
      <c r="A195" s="17"/>
    </row>
    <row r="196" spans="1:1">
      <c r="A196" s="17"/>
    </row>
    <row r="197" spans="1:1">
      <c r="A197" s="17"/>
    </row>
    <row r="198" spans="1:1">
      <c r="A198" s="17"/>
    </row>
    <row r="199" spans="1:1">
      <c r="A199" s="17"/>
    </row>
    <row r="200" spans="1:1">
      <c r="A200" s="17"/>
    </row>
    <row r="201" spans="1:1">
      <c r="A201" s="17"/>
    </row>
    <row r="202" spans="1:1">
      <c r="A202" s="17"/>
    </row>
    <row r="203" spans="1:1">
      <c r="A203" s="17"/>
    </row>
    <row r="204" spans="1:1">
      <c r="A204" s="17"/>
    </row>
    <row r="205" spans="1:1">
      <c r="A205" s="17"/>
    </row>
    <row r="206" spans="1:1">
      <c r="A206" s="17"/>
    </row>
    <row r="207" spans="1:1">
      <c r="A207" s="17"/>
    </row>
    <row r="208" spans="1:1">
      <c r="A208" s="17"/>
    </row>
    <row r="209" spans="1:1">
      <c r="A209" s="17"/>
    </row>
    <row r="210" spans="1:1">
      <c r="A210" s="17"/>
    </row>
    <row r="211" spans="1:1">
      <c r="A211" s="17"/>
    </row>
    <row r="212" spans="1:1">
      <c r="A212" s="17"/>
    </row>
    <row r="213" spans="1:1">
      <c r="A213" s="17"/>
    </row>
    <row r="214" spans="1:1">
      <c r="A214" s="17"/>
    </row>
    <row r="215" spans="1:1">
      <c r="A215" s="17"/>
    </row>
    <row r="216" spans="1:1">
      <c r="A216" s="17"/>
    </row>
    <row r="217" spans="1:1">
      <c r="A217" s="17"/>
    </row>
    <row r="218" spans="1:1">
      <c r="A218" s="17"/>
    </row>
    <row r="219" spans="1:1">
      <c r="A219" s="17"/>
    </row>
    <row r="220" spans="1:1">
      <c r="A220" s="17"/>
    </row>
    <row r="221" spans="1:1">
      <c r="A221" s="17"/>
    </row>
    <row r="222" spans="1:1">
      <c r="A222" s="17"/>
    </row>
    <row r="223" spans="1:1">
      <c r="A223" s="17"/>
    </row>
    <row r="224" spans="1:1">
      <c r="A224" s="17"/>
    </row>
    <row r="225" spans="1:1">
      <c r="A225" s="17"/>
    </row>
    <row r="226" spans="1:1">
      <c r="A226" s="17"/>
    </row>
    <row r="227" spans="1:1">
      <c r="A227" s="17"/>
    </row>
    <row r="228" spans="1:1">
      <c r="A228" s="17"/>
    </row>
    <row r="229" spans="1:1">
      <c r="A229" s="17"/>
    </row>
    <row r="230" spans="1:1">
      <c r="A230" s="17"/>
    </row>
    <row r="231" spans="1:1">
      <c r="A231" s="17"/>
    </row>
    <row r="232" spans="1:1">
      <c r="A232" s="17"/>
    </row>
    <row r="233" spans="1:1">
      <c r="A233" s="17"/>
    </row>
    <row r="234" spans="1:1">
      <c r="A234" s="17"/>
    </row>
    <row r="235" spans="1:1">
      <c r="A235" s="17"/>
    </row>
    <row r="236" spans="1:1">
      <c r="A236" s="17"/>
    </row>
    <row r="237" spans="1:1">
      <c r="A237" s="17"/>
    </row>
    <row r="238" spans="1:1">
      <c r="A238" s="17"/>
    </row>
    <row r="239" spans="1:1">
      <c r="A239" s="17"/>
    </row>
    <row r="240" spans="1:1">
      <c r="A240" s="17"/>
    </row>
    <row r="241" spans="1:1">
      <c r="A241" s="17"/>
    </row>
    <row r="242" spans="1:1">
      <c r="A242" s="17"/>
    </row>
    <row r="243" spans="1:1">
      <c r="A243" s="17"/>
    </row>
    <row r="244" spans="1:1">
      <c r="A244" s="17"/>
    </row>
    <row r="245" spans="1:1">
      <c r="A245" s="17"/>
    </row>
    <row r="246" spans="1:1">
      <c r="A246" s="17"/>
    </row>
    <row r="247" spans="1:1">
      <c r="A247" s="17"/>
    </row>
    <row r="248" spans="1:1">
      <c r="A248" s="17"/>
    </row>
    <row r="249" spans="1:1">
      <c r="A249" s="17"/>
    </row>
    <row r="250" spans="1:1">
      <c r="A250" s="17"/>
    </row>
    <row r="251" spans="1:1">
      <c r="A251" s="17"/>
    </row>
    <row r="252" spans="1:1">
      <c r="A252" s="17"/>
    </row>
    <row r="253" spans="1:1">
      <c r="A253" s="17"/>
    </row>
    <row r="254" spans="1:1">
      <c r="A254" s="17"/>
    </row>
    <row r="255" spans="1:1">
      <c r="A255" s="17"/>
    </row>
    <row r="256" spans="1:1">
      <c r="A256" s="17"/>
    </row>
    <row r="257" spans="1:1">
      <c r="A257" s="17"/>
    </row>
    <row r="258" spans="1:1">
      <c r="A258" s="17"/>
    </row>
    <row r="259" spans="1:1">
      <c r="A259" s="17"/>
    </row>
    <row r="260" spans="1:1">
      <c r="A260" s="17"/>
    </row>
    <row r="261" spans="1:1">
      <c r="A261" s="17"/>
    </row>
    <row r="262" spans="1:1">
      <c r="A262" s="17"/>
    </row>
    <row r="263" spans="1:1">
      <c r="A263" s="17"/>
    </row>
    <row r="264" spans="1:1">
      <c r="A264" s="17"/>
    </row>
    <row r="265" spans="1:1">
      <c r="A265" s="17"/>
    </row>
    <row r="266" spans="1:1">
      <c r="A266" s="17"/>
    </row>
    <row r="267" spans="1:1">
      <c r="A267" s="17"/>
    </row>
    <row r="268" spans="1:1">
      <c r="A268" s="17"/>
    </row>
    <row r="269" spans="1:1">
      <c r="A269" s="17"/>
    </row>
    <row r="270" spans="1:1">
      <c r="A270" s="17"/>
    </row>
    <row r="271" spans="1:1">
      <c r="A271" s="17"/>
    </row>
    <row r="272" spans="1:1">
      <c r="A272" s="17"/>
    </row>
    <row r="273" spans="1:1">
      <c r="A273" s="17"/>
    </row>
    <row r="274" spans="1:1">
      <c r="A274" s="17"/>
    </row>
    <row r="275" spans="1:1">
      <c r="A275" s="17"/>
    </row>
    <row r="276" spans="1:1">
      <c r="A276" s="17"/>
    </row>
    <row r="277" spans="1:1">
      <c r="A277" s="17"/>
    </row>
    <row r="278" spans="1:1">
      <c r="A278" s="17"/>
    </row>
    <row r="279" spans="1:1">
      <c r="A279" s="17"/>
    </row>
    <row r="280" spans="1:1">
      <c r="A280" s="17"/>
    </row>
    <row r="281" spans="1:1">
      <c r="A281" s="17"/>
    </row>
    <row r="282" spans="1:1">
      <c r="A282" s="17"/>
    </row>
    <row r="283" spans="1:1">
      <c r="A283" s="17"/>
    </row>
    <row r="284" spans="1:1">
      <c r="A284" s="17"/>
    </row>
    <row r="285" spans="1:1">
      <c r="A285" s="17"/>
    </row>
    <row r="286" spans="1:1">
      <c r="A286" s="17"/>
    </row>
    <row r="287" spans="1:1">
      <c r="A287" s="17"/>
    </row>
    <row r="288" spans="1:1">
      <c r="A288" s="17"/>
    </row>
    <row r="289" spans="1:1">
      <c r="A289" s="17"/>
    </row>
    <row r="290" spans="1:1">
      <c r="A290" s="17"/>
    </row>
    <row r="291" spans="1:1">
      <c r="A291" s="17"/>
    </row>
    <row r="292" spans="1:1">
      <c r="A292" s="17"/>
    </row>
    <row r="293" spans="1:1">
      <c r="A293" s="17"/>
    </row>
    <row r="294" spans="1:1">
      <c r="A294" s="17"/>
    </row>
    <row r="295" spans="1:1">
      <c r="A295" s="17"/>
    </row>
    <row r="296" spans="1:1">
      <c r="A296" s="17"/>
    </row>
    <row r="297" spans="1:1">
      <c r="A297" s="17"/>
    </row>
    <row r="298" spans="1:1">
      <c r="A298" s="17"/>
    </row>
    <row r="299" spans="1:1">
      <c r="A299" s="17"/>
    </row>
    <row r="300" spans="1:1">
      <c r="A300" s="17"/>
    </row>
    <row r="301" spans="1:1">
      <c r="A301" s="17"/>
    </row>
    <row r="302" spans="1:1">
      <c r="A302" s="17"/>
    </row>
    <row r="303" spans="1:1">
      <c r="A303" s="17"/>
    </row>
    <row r="304" spans="1:1">
      <c r="A304" s="17"/>
    </row>
    <row r="305" spans="1:1">
      <c r="A305" s="17"/>
    </row>
    <row r="306" spans="1:1">
      <c r="A306" s="17"/>
    </row>
    <row r="307" spans="1:1">
      <c r="A307" s="17"/>
    </row>
    <row r="308" spans="1:1">
      <c r="A308" s="17"/>
    </row>
    <row r="309" spans="1:1">
      <c r="A309" s="17"/>
    </row>
    <row r="310" spans="1:1">
      <c r="A310" s="17"/>
    </row>
    <row r="311" spans="1:1">
      <c r="A311" s="17"/>
    </row>
    <row r="312" spans="1:1">
      <c r="A312" s="17"/>
    </row>
    <row r="313" spans="1:1">
      <c r="A313" s="17"/>
    </row>
    <row r="314" spans="1:1">
      <c r="A314" s="17"/>
    </row>
    <row r="315" spans="1:1">
      <c r="A315" s="17"/>
    </row>
    <row r="316" spans="1:1">
      <c r="A316" s="17"/>
    </row>
    <row r="317" spans="1:1">
      <c r="A317" s="17"/>
    </row>
    <row r="318" spans="1:1">
      <c r="A318" s="17"/>
    </row>
    <row r="319" spans="1:1">
      <c r="A319" s="17"/>
    </row>
    <row r="320" spans="1:1">
      <c r="A320" s="17"/>
    </row>
    <row r="321" spans="1:1">
      <c r="A321" s="17"/>
    </row>
    <row r="322" spans="1:1">
      <c r="A322" s="17"/>
    </row>
    <row r="323" spans="1:1">
      <c r="A323" s="17"/>
    </row>
    <row r="324" spans="1:1">
      <c r="A324" s="17"/>
    </row>
    <row r="325" spans="1:1">
      <c r="A325" s="17"/>
    </row>
    <row r="326" spans="1:1">
      <c r="A326" s="17"/>
    </row>
    <row r="327" spans="1:1">
      <c r="A327" s="17"/>
    </row>
    <row r="328" spans="1:1">
      <c r="A328" s="17"/>
    </row>
    <row r="329" spans="1:1">
      <c r="A329" s="17"/>
    </row>
    <row r="330" spans="1:1">
      <c r="A330" s="17"/>
    </row>
    <row r="331" spans="1:1">
      <c r="A331" s="17"/>
    </row>
    <row r="332" spans="1:1">
      <c r="A332" s="17"/>
    </row>
    <row r="333" spans="1:1">
      <c r="A333" s="17"/>
    </row>
    <row r="334" spans="1:1">
      <c r="A334" s="17"/>
    </row>
    <row r="335" spans="1:1">
      <c r="A335" s="17"/>
    </row>
    <row r="336" spans="1:1">
      <c r="A336" s="17"/>
    </row>
    <row r="337" spans="1:1">
      <c r="A337" s="17"/>
    </row>
    <row r="338" spans="1:1">
      <c r="A338" s="17"/>
    </row>
    <row r="339" spans="1:1">
      <c r="A339" s="17"/>
    </row>
    <row r="340" spans="1:1">
      <c r="A340" s="17"/>
    </row>
    <row r="341" spans="1:1">
      <c r="A341" s="17"/>
    </row>
    <row r="342" spans="1:1">
      <c r="A342" s="17"/>
    </row>
    <row r="343" spans="1:1">
      <c r="A343" s="17"/>
    </row>
    <row r="344" spans="1:1">
      <c r="A344" s="17"/>
    </row>
    <row r="345" spans="1:1">
      <c r="A345" s="17"/>
    </row>
    <row r="346" spans="1:1">
      <c r="A346" s="17"/>
    </row>
    <row r="347" spans="1:1">
      <c r="A347" s="17"/>
    </row>
    <row r="348" spans="1:1">
      <c r="A348" s="17"/>
    </row>
    <row r="349" spans="1:1">
      <c r="A349" s="17"/>
    </row>
    <row r="350" spans="1:1">
      <c r="A350" s="17"/>
    </row>
    <row r="351" spans="1:1">
      <c r="A351" s="17"/>
    </row>
    <row r="352" spans="1:1">
      <c r="A352" s="17"/>
    </row>
    <row r="353" spans="1:1">
      <c r="A353" s="17"/>
    </row>
    <row r="354" spans="1:1">
      <c r="A354" s="17"/>
    </row>
    <row r="355" spans="1:1">
      <c r="A355" s="17"/>
    </row>
    <row r="356" spans="1:1">
      <c r="A356" s="17"/>
    </row>
    <row r="357" spans="1:1">
      <c r="A357" s="17"/>
    </row>
    <row r="358" spans="1:1">
      <c r="A358" s="17"/>
    </row>
    <row r="359" spans="1:1">
      <c r="A359" s="17"/>
    </row>
    <row r="360" spans="1:1">
      <c r="A360" s="17"/>
    </row>
    <row r="361" spans="1:1">
      <c r="A361" s="17"/>
    </row>
    <row r="362" spans="1:1">
      <c r="A362" s="17"/>
    </row>
    <row r="363" spans="1:1">
      <c r="A363" s="17"/>
    </row>
    <row r="364" spans="1:1">
      <c r="A364" s="17"/>
    </row>
    <row r="365" spans="1:1">
      <c r="A365" s="17"/>
    </row>
    <row r="366" spans="1:1">
      <c r="A366" s="17"/>
    </row>
    <row r="367" spans="1:1">
      <c r="A367" s="17"/>
    </row>
    <row r="368" spans="1:1">
      <c r="A368" s="17"/>
    </row>
    <row r="369" spans="1:1">
      <c r="A369" s="17"/>
    </row>
    <row r="370" spans="1:1">
      <c r="A370" s="17"/>
    </row>
    <row r="371" spans="1:1">
      <c r="A371" s="17"/>
    </row>
    <row r="372" spans="1:1">
      <c r="A372" s="17"/>
    </row>
    <row r="373" spans="1:1">
      <c r="A373" s="17"/>
    </row>
    <row r="374" spans="1:1">
      <c r="A374" s="17"/>
    </row>
    <row r="375" spans="1:1">
      <c r="A375" s="17"/>
    </row>
    <row r="376" spans="1:1">
      <c r="A376" s="17"/>
    </row>
    <row r="377" spans="1:1">
      <c r="A377" s="17"/>
    </row>
    <row r="378" spans="1:1">
      <c r="A378" s="17"/>
    </row>
    <row r="379" spans="1:1">
      <c r="A379" s="17"/>
    </row>
    <row r="380" spans="1:1">
      <c r="A380" s="17"/>
    </row>
    <row r="381" spans="1:1">
      <c r="A381" s="17"/>
    </row>
    <row r="382" spans="1:1">
      <c r="A382" s="17"/>
    </row>
    <row r="383" spans="1:1">
      <c r="A383" s="17"/>
    </row>
    <row r="384" spans="1:1">
      <c r="A384" s="17"/>
    </row>
    <row r="385" spans="1:1">
      <c r="A385" s="17"/>
    </row>
    <row r="386" spans="1:1">
      <c r="A386" s="17"/>
    </row>
    <row r="387" spans="1:1">
      <c r="A387" s="17"/>
    </row>
    <row r="388" spans="1:1">
      <c r="A388" s="17"/>
    </row>
    <row r="389" spans="1:1">
      <c r="A389" s="17"/>
    </row>
    <row r="390" spans="1:1">
      <c r="A390" s="17"/>
    </row>
    <row r="391" spans="1:1">
      <c r="A391" s="17"/>
    </row>
    <row r="392" spans="1:1">
      <c r="A392" s="17"/>
    </row>
    <row r="393" spans="1:1">
      <c r="A393" s="17"/>
    </row>
    <row r="394" spans="1:1">
      <c r="A394" s="17"/>
    </row>
    <row r="395" spans="1:1">
      <c r="A395" s="17"/>
    </row>
    <row r="396" spans="1:1">
      <c r="A396" s="17"/>
    </row>
    <row r="397" spans="1:1">
      <c r="A397" s="17"/>
    </row>
    <row r="398" spans="1:1">
      <c r="A398" s="17"/>
    </row>
    <row r="399" spans="1:1">
      <c r="A399" s="17"/>
    </row>
    <row r="400" spans="1:1">
      <c r="A400" s="17"/>
    </row>
    <row r="401" spans="1:1">
      <c r="A401" s="17"/>
    </row>
    <row r="402" spans="1:1">
      <c r="A402" s="17"/>
    </row>
    <row r="403" spans="1:1">
      <c r="A403" s="17"/>
    </row>
    <row r="404" spans="1:1">
      <c r="A404" s="17"/>
    </row>
    <row r="405" spans="1:1">
      <c r="A405" s="17"/>
    </row>
    <row r="406" spans="1:1">
      <c r="A406" s="17"/>
    </row>
    <row r="407" spans="1:1">
      <c r="A407" s="17"/>
    </row>
    <row r="408" spans="1:1">
      <c r="A408" s="17"/>
    </row>
    <row r="409" spans="1:1">
      <c r="A409" s="17"/>
    </row>
    <row r="410" spans="1:1">
      <c r="A410" s="17"/>
    </row>
    <row r="411" spans="1:1">
      <c r="A411" s="17"/>
    </row>
    <row r="412" spans="1:1">
      <c r="A412" s="17"/>
    </row>
    <row r="413" spans="1:1">
      <c r="A413" s="17"/>
    </row>
    <row r="414" spans="1:1">
      <c r="A414" s="17"/>
    </row>
    <row r="415" spans="1:1">
      <c r="A415" s="17"/>
    </row>
    <row r="416" spans="1:1">
      <c r="A416" s="17"/>
    </row>
    <row r="417" spans="1:1">
      <c r="A417" s="17"/>
    </row>
    <row r="418" spans="1:1">
      <c r="A418" s="17"/>
    </row>
    <row r="419" spans="1:1">
      <c r="A419" s="17"/>
    </row>
    <row r="420" spans="1:1">
      <c r="A420" s="17"/>
    </row>
    <row r="421" spans="1:1">
      <c r="A421" s="17"/>
    </row>
    <row r="422" spans="1:1">
      <c r="A422" s="17"/>
    </row>
    <row r="423" spans="1:1">
      <c r="A423" s="17"/>
    </row>
    <row r="424" spans="1:1">
      <c r="A424" s="17"/>
    </row>
    <row r="425" spans="1:1">
      <c r="A425" s="17"/>
    </row>
    <row r="426" spans="1:1">
      <c r="A426" s="17"/>
    </row>
    <row r="427" spans="1:1">
      <c r="A427" s="17"/>
    </row>
    <row r="428" spans="1:1">
      <c r="A428" s="17"/>
    </row>
    <row r="429" spans="1:1">
      <c r="A429" s="17"/>
    </row>
    <row r="430" spans="1:1">
      <c r="A430" s="17"/>
    </row>
    <row r="431" spans="1:1">
      <c r="A431" s="17"/>
    </row>
    <row r="432" spans="1:1">
      <c r="A432" s="17"/>
    </row>
    <row r="433" spans="1:1">
      <c r="A433" s="17"/>
    </row>
    <row r="434" spans="1:1">
      <c r="A434" s="17"/>
    </row>
    <row r="435" spans="1:1">
      <c r="A435" s="17"/>
    </row>
    <row r="436" spans="1:1">
      <c r="A436" s="17"/>
    </row>
    <row r="437" spans="1:1">
      <c r="A437" s="17"/>
    </row>
    <row r="438" spans="1:1">
      <c r="A438" s="17"/>
    </row>
    <row r="439" spans="1:1">
      <c r="A439" s="17"/>
    </row>
    <row r="440" spans="1:1">
      <c r="A440" s="17"/>
    </row>
    <row r="441" spans="1:1">
      <c r="A441" s="17"/>
    </row>
    <row r="442" spans="1:1">
      <c r="A442" s="17"/>
    </row>
    <row r="443" spans="1:1">
      <c r="A443" s="17"/>
    </row>
    <row r="444" spans="1:1">
      <c r="A444" s="17"/>
    </row>
    <row r="445" spans="1:1">
      <c r="A445" s="17"/>
    </row>
    <row r="446" spans="1:1">
      <c r="A446" s="17"/>
    </row>
    <row r="447" spans="1:1">
      <c r="A447" s="17"/>
    </row>
    <row r="448" spans="1:1">
      <c r="A448" s="17"/>
    </row>
    <row r="449" spans="1:1">
      <c r="A449" s="17"/>
    </row>
    <row r="450" spans="1:1">
      <c r="A450" s="17"/>
    </row>
    <row r="451" spans="1:1">
      <c r="A451" s="17"/>
    </row>
    <row r="452" spans="1:1">
      <c r="A452" s="17"/>
    </row>
    <row r="453" spans="1:1">
      <c r="A453" s="17"/>
    </row>
    <row r="454" spans="1:1">
      <c r="A454" s="17"/>
    </row>
    <row r="455" spans="1:1">
      <c r="A455" s="17"/>
    </row>
    <row r="456" spans="1:1">
      <c r="A456" s="17"/>
    </row>
    <row r="457" spans="1:1">
      <c r="A457" s="17"/>
    </row>
    <row r="458" spans="1:1">
      <c r="A458" s="17"/>
    </row>
    <row r="459" spans="1:1">
      <c r="A459" s="17"/>
    </row>
    <row r="460" spans="1:1">
      <c r="A460" s="17"/>
    </row>
    <row r="461" spans="1:1">
      <c r="A461" s="17"/>
    </row>
    <row r="462" spans="1:1">
      <c r="A462" s="17"/>
    </row>
    <row r="463" spans="1:1">
      <c r="A463" s="17"/>
    </row>
    <row r="464" spans="1:1">
      <c r="A464" s="17"/>
    </row>
    <row r="465" spans="1:1">
      <c r="A465" s="17"/>
    </row>
    <row r="466" spans="1:1">
      <c r="A466" s="17"/>
    </row>
    <row r="467" spans="1:1">
      <c r="A467" s="17"/>
    </row>
    <row r="468" spans="1:1">
      <c r="A468" s="17"/>
    </row>
    <row r="469" spans="1:1">
      <c r="A469" s="17"/>
    </row>
    <row r="470" spans="1:1">
      <c r="A470" s="17"/>
    </row>
    <row r="471" spans="1:1">
      <c r="A471" s="17"/>
    </row>
    <row r="472" spans="1:1">
      <c r="A472" s="17"/>
    </row>
    <row r="473" spans="1:1">
      <c r="A473" s="17"/>
    </row>
    <row r="474" spans="1:1">
      <c r="A474" s="17"/>
    </row>
    <row r="475" spans="1:1">
      <c r="A475" s="17"/>
    </row>
    <row r="476" spans="1:1">
      <c r="A476" s="17"/>
    </row>
    <row r="477" spans="1:1">
      <c r="A477" s="17"/>
    </row>
    <row r="478" spans="1:1">
      <c r="A478" s="17"/>
    </row>
    <row r="479" spans="1:1">
      <c r="A479" s="17"/>
    </row>
    <row r="480" spans="1:1">
      <c r="A480" s="17"/>
    </row>
    <row r="481" spans="1:1">
      <c r="A481" s="17"/>
    </row>
    <row r="482" spans="1:1">
      <c r="A482" s="17"/>
    </row>
    <row r="483" spans="1:1">
      <c r="A483" s="17"/>
    </row>
    <row r="484" spans="1:1">
      <c r="A484" s="17"/>
    </row>
    <row r="485" spans="1:1">
      <c r="A485" s="17"/>
    </row>
    <row r="486" spans="1:1">
      <c r="A486" s="17"/>
    </row>
    <row r="487" spans="1:1">
      <c r="A487" s="17"/>
    </row>
    <row r="488" spans="1:1">
      <c r="A488" s="17"/>
    </row>
    <row r="489" spans="1:1">
      <c r="A489" s="17"/>
    </row>
    <row r="490" spans="1:1">
      <c r="A490" s="17"/>
    </row>
    <row r="491" spans="1:1">
      <c r="A491" s="17"/>
    </row>
    <row r="492" spans="1:1">
      <c r="A492" s="17"/>
    </row>
    <row r="493" spans="1:1">
      <c r="A493" s="17"/>
    </row>
    <row r="494" spans="1:1">
      <c r="A494" s="17"/>
    </row>
    <row r="495" spans="1:1">
      <c r="A495" s="17"/>
    </row>
    <row r="496" spans="1:1">
      <c r="A496" s="17"/>
    </row>
    <row r="497" spans="1:1">
      <c r="A497" s="17"/>
    </row>
    <row r="498" spans="1:1">
      <c r="A498" s="17"/>
    </row>
    <row r="499" spans="1:1">
      <c r="A499" s="17"/>
    </row>
    <row r="500" spans="1:1">
      <c r="A500" s="17"/>
    </row>
    <row r="501" spans="1:1">
      <c r="A501" s="17"/>
    </row>
    <row r="502" spans="1:1">
      <c r="A502" s="17"/>
    </row>
    <row r="503" spans="1:1">
      <c r="A503" s="17"/>
    </row>
    <row r="504" spans="1:1">
      <c r="A504" s="17"/>
    </row>
    <row r="505" spans="1:1">
      <c r="A505" s="17"/>
    </row>
    <row r="506" spans="1:1">
      <c r="A506" s="17"/>
    </row>
    <row r="507" spans="1:1">
      <c r="A507" s="17"/>
    </row>
    <row r="508" spans="1:1">
      <c r="A508" s="17"/>
    </row>
    <row r="509" spans="1:1">
      <c r="A509" s="17"/>
    </row>
    <row r="510" spans="1:1">
      <c r="A510" s="17"/>
    </row>
    <row r="511" spans="1:1">
      <c r="A511" s="17"/>
    </row>
    <row r="512" spans="1:1">
      <c r="A512" s="17"/>
    </row>
    <row r="513" spans="1:1">
      <c r="A513" s="17"/>
    </row>
    <row r="514" spans="1:1">
      <c r="A514" s="17"/>
    </row>
    <row r="515" spans="1:1">
      <c r="A515" s="17"/>
    </row>
    <row r="516" spans="1:1">
      <c r="A516" s="17"/>
    </row>
    <row r="517" spans="1:1">
      <c r="A517" s="17"/>
    </row>
    <row r="518" spans="1:1">
      <c r="A518" s="17"/>
    </row>
    <row r="519" spans="1:1">
      <c r="A519" s="17"/>
    </row>
    <row r="520" spans="1:1">
      <c r="A520" s="17"/>
    </row>
    <row r="521" spans="1:1">
      <c r="A521" s="17"/>
    </row>
    <row r="522" spans="1:1">
      <c r="A522" s="17"/>
    </row>
    <row r="523" spans="1:1">
      <c r="A523" s="17"/>
    </row>
    <row r="524" spans="1:1">
      <c r="A524" s="17"/>
    </row>
    <row r="525" spans="1:1">
      <c r="A525" s="17"/>
    </row>
    <row r="526" spans="1:1">
      <c r="A526" s="17"/>
    </row>
    <row r="527" spans="1:1">
      <c r="A527" s="17"/>
    </row>
    <row r="528" spans="1:1">
      <c r="A528" s="17"/>
    </row>
    <row r="529" spans="1:1">
      <c r="A529" s="17"/>
    </row>
    <row r="530" spans="1:1">
      <c r="A530" s="17"/>
    </row>
    <row r="531" spans="1:1">
      <c r="A531" s="17"/>
    </row>
    <row r="532" spans="1:1">
      <c r="A532" s="17"/>
    </row>
    <row r="533" spans="1:1">
      <c r="A533" s="17"/>
    </row>
    <row r="534" spans="1:1">
      <c r="A534" s="17"/>
    </row>
    <row r="535" spans="1:1">
      <c r="A535" s="17"/>
    </row>
    <row r="536" spans="1:1">
      <c r="A536" s="17"/>
    </row>
    <row r="537" spans="1:1">
      <c r="A537" s="17"/>
    </row>
    <row r="538" spans="1:1">
      <c r="A538" s="17"/>
    </row>
    <row r="539" spans="1:1">
      <c r="A539" s="17"/>
    </row>
    <row r="540" spans="1:1">
      <c r="A540" s="17"/>
    </row>
    <row r="541" spans="1:1">
      <c r="A541" s="17"/>
    </row>
    <row r="542" spans="1:1">
      <c r="A542" s="17"/>
    </row>
    <row r="543" spans="1:1">
      <c r="A543" s="17"/>
    </row>
    <row r="544" spans="1:1">
      <c r="A544" s="17"/>
    </row>
    <row r="545" spans="1:1">
      <c r="A545" s="17"/>
    </row>
    <row r="546" spans="1:1">
      <c r="A546" s="17"/>
    </row>
    <row r="547" spans="1:1">
      <c r="A547" s="17"/>
    </row>
    <row r="548" spans="1:1">
      <c r="A548" s="17"/>
    </row>
    <row r="549" spans="1:1">
      <c r="A549" s="17"/>
    </row>
    <row r="550" spans="1:1">
      <c r="A550" s="17"/>
    </row>
    <row r="551" spans="1:1">
      <c r="A551" s="17"/>
    </row>
    <row r="552" spans="1:1">
      <c r="A552" s="17"/>
    </row>
    <row r="553" spans="1:1">
      <c r="A553" s="17"/>
    </row>
    <row r="554" spans="1:1">
      <c r="A554" s="17"/>
    </row>
    <row r="555" spans="1:1">
      <c r="A555" s="17"/>
    </row>
    <row r="556" spans="1:1">
      <c r="A556" s="17"/>
    </row>
    <row r="557" spans="1:1">
      <c r="A557" s="17"/>
    </row>
    <row r="558" spans="1:1">
      <c r="A558" s="17"/>
    </row>
    <row r="559" spans="1:1">
      <c r="A559" s="17"/>
    </row>
    <row r="560" spans="1:1">
      <c r="A560" s="17"/>
    </row>
    <row r="561" spans="1:1">
      <c r="A561" s="17"/>
    </row>
    <row r="562" spans="1:1">
      <c r="A562" s="17"/>
    </row>
    <row r="563" spans="1:1">
      <c r="A563" s="17"/>
    </row>
    <row r="564" spans="1:1">
      <c r="A564" s="17"/>
    </row>
    <row r="565" spans="1:1">
      <c r="A565" s="17"/>
    </row>
    <row r="566" spans="1:1">
      <c r="A566" s="17"/>
    </row>
    <row r="567" spans="1:1">
      <c r="A567" s="17"/>
    </row>
    <row r="568" spans="1:1">
      <c r="A568" s="17"/>
    </row>
    <row r="569" spans="1:1">
      <c r="A569" s="17"/>
    </row>
    <row r="570" spans="1:1">
      <c r="A570" s="17"/>
    </row>
    <row r="571" spans="1:1">
      <c r="A571" s="17"/>
    </row>
    <row r="572" spans="1:1">
      <c r="A572" s="17"/>
    </row>
    <row r="573" spans="1:1">
      <c r="A573" s="17"/>
    </row>
    <row r="574" spans="1:1">
      <c r="A574" s="17"/>
    </row>
    <row r="575" spans="1:1">
      <c r="A575" s="17"/>
    </row>
    <row r="576" spans="1:1">
      <c r="A576" s="17"/>
    </row>
    <row r="577" spans="1:1">
      <c r="A577" s="17"/>
    </row>
    <row r="578" spans="1:1">
      <c r="A578" s="17"/>
    </row>
    <row r="579" spans="1:1">
      <c r="A579" s="17"/>
    </row>
    <row r="580" spans="1:1">
      <c r="A580" s="17"/>
    </row>
    <row r="581" spans="1:1">
      <c r="A581" s="17"/>
    </row>
    <row r="582" spans="1:1">
      <c r="A582" s="17"/>
    </row>
    <row r="583" spans="1:1">
      <c r="A583" s="17"/>
    </row>
    <row r="584" spans="1:1">
      <c r="A584" s="17"/>
    </row>
    <row r="585" spans="1:1">
      <c r="A585" s="17"/>
    </row>
    <row r="586" spans="1:1">
      <c r="A586" s="17"/>
    </row>
    <row r="587" spans="1:1">
      <c r="A587" s="17"/>
    </row>
    <row r="588" spans="1:1">
      <c r="A588" s="17"/>
    </row>
    <row r="589" spans="1:1">
      <c r="A589" s="17"/>
    </row>
    <row r="590" spans="1:1">
      <c r="A590" s="17"/>
    </row>
    <row r="591" spans="1:1">
      <c r="A591" s="17"/>
    </row>
    <row r="592" spans="1:1">
      <c r="A592" s="17"/>
    </row>
    <row r="593" spans="1:1">
      <c r="A593" s="17"/>
    </row>
    <row r="594" spans="1:1">
      <c r="A594" s="17"/>
    </row>
    <row r="595" spans="1:1">
      <c r="A595" s="17"/>
    </row>
    <row r="596" spans="1:1">
      <c r="A596" s="17"/>
    </row>
    <row r="597" spans="1:1">
      <c r="A597" s="17"/>
    </row>
    <row r="598" spans="1:1">
      <c r="A598" s="17"/>
    </row>
    <row r="599" spans="1:1">
      <c r="A599" s="17"/>
    </row>
    <row r="600" spans="1:1">
      <c r="A600" s="17"/>
    </row>
    <row r="601" spans="1:1">
      <c r="A601" s="17"/>
    </row>
    <row r="602" spans="1:1">
      <c r="A602" s="17"/>
    </row>
    <row r="603" spans="1:1">
      <c r="A603" s="17"/>
    </row>
    <row r="604" spans="1:1">
      <c r="A604" s="17"/>
    </row>
    <row r="605" spans="1:1">
      <c r="A605" s="17"/>
    </row>
    <row r="606" spans="1:1">
      <c r="A606" s="17"/>
    </row>
    <row r="607" spans="1:1">
      <c r="A607" s="17"/>
    </row>
    <row r="608" spans="1:1">
      <c r="A608" s="17"/>
    </row>
    <row r="609" spans="1:1">
      <c r="A609" s="17"/>
    </row>
    <row r="610" spans="1:1">
      <c r="A610" s="17"/>
    </row>
    <row r="611" spans="1:1">
      <c r="A611" s="17"/>
    </row>
    <row r="612" spans="1:1">
      <c r="A612" s="17"/>
    </row>
    <row r="613" spans="1:1">
      <c r="A613" s="17"/>
    </row>
    <row r="614" spans="1:1">
      <c r="A614" s="17"/>
    </row>
    <row r="615" spans="1:1">
      <c r="A615" s="17"/>
    </row>
    <row r="616" spans="1:1">
      <c r="A616" s="17"/>
    </row>
    <row r="617" spans="1:1">
      <c r="A617" s="17"/>
    </row>
    <row r="618" spans="1:1">
      <c r="A618" s="17"/>
    </row>
    <row r="619" spans="1:1">
      <c r="A619" s="17"/>
    </row>
    <row r="620" spans="1:1">
      <c r="A620" s="17"/>
    </row>
    <row r="621" spans="1:1">
      <c r="A621" s="17"/>
    </row>
    <row r="622" spans="1:1">
      <c r="A622" s="17"/>
    </row>
    <row r="623" spans="1:1">
      <c r="A623" s="17"/>
    </row>
    <row r="624" spans="1:1">
      <c r="A624" s="17"/>
    </row>
    <row r="625" spans="1:1">
      <c r="A625" s="17"/>
    </row>
    <row r="626" spans="1:1">
      <c r="A626" s="17"/>
    </row>
    <row r="627" spans="1:1">
      <c r="A627" s="17"/>
    </row>
    <row r="628" spans="1:1">
      <c r="A628" s="17"/>
    </row>
    <row r="629" spans="1:1">
      <c r="A629" s="17"/>
    </row>
    <row r="630" spans="1:1">
      <c r="A630" s="17"/>
    </row>
    <row r="631" spans="1:1">
      <c r="A631" s="17"/>
    </row>
    <row r="632" spans="1:1">
      <c r="A632" s="17"/>
    </row>
    <row r="633" spans="1:1">
      <c r="A633" s="17"/>
    </row>
    <row r="634" spans="1:1">
      <c r="A634" s="17"/>
    </row>
    <row r="635" spans="1:1">
      <c r="A635" s="17"/>
    </row>
    <row r="636" spans="1:1">
      <c r="A636" s="17"/>
    </row>
    <row r="637" spans="1:1">
      <c r="A637" s="17"/>
    </row>
    <row r="638" spans="1:1">
      <c r="A638" s="17"/>
    </row>
    <row r="639" spans="1:1">
      <c r="A639" s="17"/>
    </row>
    <row r="640" spans="1:1">
      <c r="A640" s="17"/>
    </row>
    <row r="641" spans="1:1">
      <c r="A641" s="17"/>
    </row>
    <row r="642" spans="1:1">
      <c r="A642" s="17"/>
    </row>
    <row r="643" spans="1:1">
      <c r="A643" s="17"/>
    </row>
    <row r="644" spans="1:1">
      <c r="A644" s="17"/>
    </row>
    <row r="645" spans="1:1">
      <c r="A645" s="17"/>
    </row>
    <row r="646" spans="1:1">
      <c r="A646" s="17"/>
    </row>
    <row r="647" spans="1:1">
      <c r="A647" s="17"/>
    </row>
    <row r="648" spans="1:1">
      <c r="A648" s="17"/>
    </row>
    <row r="649" spans="1:1">
      <c r="A649" s="17"/>
    </row>
    <row r="650" spans="1:1">
      <c r="A650" s="17"/>
    </row>
    <row r="651" spans="1:1">
      <c r="A651" s="17"/>
    </row>
    <row r="652" spans="1:1">
      <c r="A652" s="17"/>
    </row>
    <row r="653" spans="1:1">
      <c r="A653" s="17"/>
    </row>
    <row r="654" spans="1:1">
      <c r="A654" s="17"/>
    </row>
    <row r="655" spans="1:1">
      <c r="A655" s="17"/>
    </row>
    <row r="656" spans="1:1">
      <c r="A656" s="17"/>
    </row>
    <row r="657" spans="1:1">
      <c r="A657" s="17"/>
    </row>
    <row r="658" spans="1:1">
      <c r="A658" s="17"/>
    </row>
    <row r="659" spans="1:1">
      <c r="A659" s="17"/>
    </row>
    <row r="660" spans="1:1">
      <c r="A660" s="17"/>
    </row>
    <row r="661" spans="1:1">
      <c r="A661" s="17"/>
    </row>
    <row r="662" spans="1:1">
      <c r="A662" s="17"/>
    </row>
    <row r="663" spans="1:1">
      <c r="A663" s="17"/>
    </row>
    <row r="664" spans="1:1">
      <c r="A664" s="17"/>
    </row>
    <row r="665" spans="1:1">
      <c r="A665" s="17"/>
    </row>
    <row r="666" spans="1:1">
      <c r="A666" s="17"/>
    </row>
    <row r="667" spans="1:1">
      <c r="A667" s="17"/>
    </row>
    <row r="668" spans="1:1">
      <c r="A668" s="17"/>
    </row>
    <row r="669" spans="1:1">
      <c r="A669" s="17"/>
    </row>
    <row r="670" spans="1:1">
      <c r="A670" s="17"/>
    </row>
    <row r="671" spans="1:1">
      <c r="A671" s="17"/>
    </row>
    <row r="672" spans="1:1">
      <c r="A672" s="17"/>
    </row>
    <row r="673" spans="1:1">
      <c r="A673" s="17"/>
    </row>
    <row r="674" spans="1:1">
      <c r="A674" s="17"/>
    </row>
    <row r="675" spans="1:1">
      <c r="A675" s="17"/>
    </row>
    <row r="676" spans="1:1">
      <c r="A676" s="17"/>
    </row>
    <row r="677" spans="1:1">
      <c r="A677" s="17"/>
    </row>
    <row r="678" spans="1:1">
      <c r="A678" s="17"/>
    </row>
    <row r="679" spans="1:1">
      <c r="A679" s="17"/>
    </row>
    <row r="680" spans="1:1">
      <c r="A680" s="17"/>
    </row>
    <row r="681" spans="1:1">
      <c r="A681" s="17"/>
    </row>
    <row r="682" spans="1:1">
      <c r="A682" s="17"/>
    </row>
    <row r="683" spans="1:1">
      <c r="A683" s="17"/>
    </row>
    <row r="684" spans="1:1">
      <c r="A684" s="17"/>
    </row>
    <row r="685" spans="1:1">
      <c r="A685" s="17"/>
    </row>
    <row r="686" spans="1:1">
      <c r="A686" s="17"/>
    </row>
    <row r="687" spans="1:1">
      <c r="A687" s="17"/>
    </row>
    <row r="688" spans="1:1">
      <c r="A688" s="17"/>
    </row>
    <row r="689" spans="1:1">
      <c r="A689" s="17"/>
    </row>
    <row r="690" spans="1:1">
      <c r="A690" s="17"/>
    </row>
    <row r="691" spans="1:1">
      <c r="A691" s="17"/>
    </row>
    <row r="692" spans="1:1">
      <c r="A692" s="17"/>
    </row>
    <row r="693" spans="1:1">
      <c r="A693" s="17"/>
    </row>
    <row r="694" spans="1:1">
      <c r="A694" s="17"/>
    </row>
    <row r="695" spans="1:1">
      <c r="A695" s="17"/>
    </row>
    <row r="696" spans="1:1">
      <c r="A696" s="17"/>
    </row>
    <row r="697" spans="1:1">
      <c r="A697" s="17"/>
    </row>
    <row r="698" spans="1:1">
      <c r="A698" s="17"/>
    </row>
    <row r="699" spans="1:1">
      <c r="A699" s="17"/>
    </row>
    <row r="700" spans="1:1">
      <c r="A700" s="17"/>
    </row>
    <row r="701" spans="1:1">
      <c r="A701" s="17"/>
    </row>
    <row r="702" spans="1:1">
      <c r="A702" s="17"/>
    </row>
    <row r="703" spans="1:1">
      <c r="A703" s="17"/>
    </row>
    <row r="704" spans="1:1">
      <c r="A704" s="17"/>
    </row>
    <row r="705" spans="1:1">
      <c r="A705" s="17"/>
    </row>
    <row r="706" spans="1:1">
      <c r="A706" s="17"/>
    </row>
    <row r="707" spans="1:1">
      <c r="A707" s="17"/>
    </row>
    <row r="708" spans="1:1">
      <c r="A708" s="17"/>
    </row>
    <row r="709" spans="1:1">
      <c r="A709" s="17"/>
    </row>
    <row r="710" spans="1:1">
      <c r="A710" s="17"/>
    </row>
    <row r="711" spans="1:1">
      <c r="A711" s="17"/>
    </row>
    <row r="712" spans="1:1">
      <c r="A712" s="17"/>
    </row>
    <row r="713" spans="1:1">
      <c r="A713" s="17"/>
    </row>
    <row r="714" spans="1:1">
      <c r="A714" s="17"/>
    </row>
    <row r="715" spans="1:1">
      <c r="A715" s="17"/>
    </row>
    <row r="716" spans="1:1">
      <c r="A716" s="17"/>
    </row>
    <row r="717" spans="1:1">
      <c r="A717" s="17"/>
    </row>
    <row r="718" spans="1:1">
      <c r="A718" s="17"/>
    </row>
    <row r="719" spans="1:1">
      <c r="A719" s="17"/>
    </row>
    <row r="720" spans="1:1">
      <c r="A720" s="17"/>
    </row>
    <row r="721" spans="1:1">
      <c r="A721" s="17"/>
    </row>
    <row r="722" spans="1:1">
      <c r="A722" s="17"/>
    </row>
    <row r="723" spans="1:1">
      <c r="A723" s="17"/>
    </row>
    <row r="724" spans="1:1">
      <c r="A724" s="17"/>
    </row>
    <row r="725" spans="1:1">
      <c r="A725" s="17"/>
    </row>
    <row r="726" spans="1:1">
      <c r="A726" s="17"/>
    </row>
    <row r="727" spans="1:1">
      <c r="A727" s="17"/>
    </row>
    <row r="728" spans="1:1">
      <c r="A728" s="17"/>
    </row>
    <row r="729" spans="1:1">
      <c r="A729" s="17"/>
    </row>
    <row r="730" spans="1:1">
      <c r="A730" s="17"/>
    </row>
    <row r="731" spans="1:1">
      <c r="A731" s="17"/>
    </row>
    <row r="732" spans="1:1">
      <c r="A732" s="17"/>
    </row>
    <row r="733" spans="1:1">
      <c r="A733" s="17"/>
    </row>
    <row r="734" spans="1:1">
      <c r="A734" s="17"/>
    </row>
    <row r="735" spans="1:1">
      <c r="A735" s="17"/>
    </row>
    <row r="736" spans="1:1">
      <c r="A736" s="17"/>
    </row>
    <row r="737" spans="1:1">
      <c r="A737" s="17"/>
    </row>
    <row r="738" spans="1:1">
      <c r="A738" s="17"/>
    </row>
    <row r="739" spans="1:1">
      <c r="A739" s="17"/>
    </row>
    <row r="740" spans="1:1">
      <c r="A740" s="17"/>
    </row>
    <row r="741" spans="1:1">
      <c r="A741" s="17"/>
    </row>
    <row r="742" spans="1:1">
      <c r="A742" s="17"/>
    </row>
    <row r="743" spans="1:1">
      <c r="A743" s="17"/>
    </row>
    <row r="744" spans="1:1">
      <c r="A744" s="17"/>
    </row>
    <row r="745" spans="1:1">
      <c r="A745" s="17"/>
    </row>
    <row r="746" spans="1:1">
      <c r="A746" s="17"/>
    </row>
    <row r="747" spans="1:1">
      <c r="A747" s="17"/>
    </row>
    <row r="748" spans="1:1">
      <c r="A748" s="17"/>
    </row>
    <row r="749" spans="1:1">
      <c r="A749" s="17"/>
    </row>
    <row r="750" spans="1:1">
      <c r="A750" s="17"/>
    </row>
    <row r="751" spans="1:1">
      <c r="A751" s="17"/>
    </row>
    <row r="752" spans="1:1">
      <c r="A752" s="17"/>
    </row>
    <row r="753" spans="1:1">
      <c r="A753" s="17"/>
    </row>
    <row r="754" spans="1:1">
      <c r="A754" s="17"/>
    </row>
    <row r="755" spans="1:1">
      <c r="A755" s="17"/>
    </row>
    <row r="756" spans="1:1">
      <c r="A756" s="17"/>
    </row>
    <row r="757" spans="1:1">
      <c r="A757" s="17"/>
    </row>
    <row r="758" spans="1:1">
      <c r="A758" s="17"/>
    </row>
    <row r="759" spans="1:1">
      <c r="A759" s="17"/>
    </row>
    <row r="760" spans="1:1">
      <c r="A760" s="17"/>
    </row>
    <row r="761" spans="1:1">
      <c r="A761" s="17"/>
    </row>
    <row r="762" spans="1:1">
      <c r="A762" s="17"/>
    </row>
    <row r="763" spans="1:1">
      <c r="A763" s="17"/>
    </row>
    <row r="764" spans="1:1">
      <c r="A764" s="17"/>
    </row>
    <row r="765" spans="1:1">
      <c r="A765" s="17"/>
    </row>
    <row r="766" spans="1:1">
      <c r="A766" s="17"/>
    </row>
    <row r="767" spans="1:1">
      <c r="A767" s="17"/>
    </row>
    <row r="768" spans="1:1">
      <c r="A768" s="17"/>
    </row>
    <row r="769" spans="1:1">
      <c r="A769" s="17"/>
    </row>
    <row r="770" spans="1:1">
      <c r="A770" s="17"/>
    </row>
    <row r="771" spans="1:1">
      <c r="A771" s="17"/>
    </row>
    <row r="772" spans="1:1">
      <c r="A772" s="17"/>
    </row>
    <row r="773" spans="1:1">
      <c r="A773" s="17"/>
    </row>
    <row r="774" spans="1:1">
      <c r="A774" s="17"/>
    </row>
    <row r="775" spans="1:1">
      <c r="A775" s="17"/>
    </row>
    <row r="776" spans="1:1">
      <c r="A776" s="17"/>
    </row>
    <row r="777" spans="1:1">
      <c r="A777" s="17"/>
    </row>
    <row r="778" spans="1:1">
      <c r="A778" s="17"/>
    </row>
    <row r="779" spans="1:1">
      <c r="A779" s="17"/>
    </row>
    <row r="780" spans="1:1">
      <c r="A780" s="17"/>
    </row>
    <row r="781" spans="1:1">
      <c r="A781" s="17"/>
    </row>
    <row r="782" spans="1:1">
      <c r="A782" s="17"/>
    </row>
    <row r="783" spans="1:1">
      <c r="A783" s="17"/>
    </row>
    <row r="784" spans="1:1">
      <c r="A784" s="17"/>
    </row>
    <row r="785" spans="1:1">
      <c r="A785" s="17"/>
    </row>
    <row r="786" spans="1:1">
      <c r="A786" s="17"/>
    </row>
    <row r="787" spans="1:1">
      <c r="A787" s="17"/>
    </row>
    <row r="788" spans="1:1">
      <c r="A788" s="17"/>
    </row>
    <row r="789" spans="1:1">
      <c r="A789" s="17"/>
    </row>
    <row r="790" spans="1:1">
      <c r="A790" s="17"/>
    </row>
    <row r="791" spans="1:1">
      <c r="A791" s="17"/>
    </row>
    <row r="792" spans="1:1">
      <c r="A792" s="17"/>
    </row>
    <row r="793" spans="1:1">
      <c r="A793" s="17"/>
    </row>
    <row r="794" spans="1:1">
      <c r="A794" s="17"/>
    </row>
    <row r="795" spans="1:1">
      <c r="A795" s="17"/>
    </row>
    <row r="796" spans="1:1">
      <c r="A796" s="17"/>
    </row>
    <row r="797" spans="1:1">
      <c r="A797" s="17"/>
    </row>
    <row r="798" spans="1:1">
      <c r="A798" s="17"/>
    </row>
    <row r="799" spans="1:1">
      <c r="A799" s="17"/>
    </row>
    <row r="800" spans="1:1">
      <c r="A800" s="17"/>
    </row>
    <row r="801" spans="1:1">
      <c r="A801" s="17"/>
    </row>
    <row r="802" spans="1:1">
      <c r="A802" s="17"/>
    </row>
    <row r="803" spans="1:1">
      <c r="A803" s="17"/>
    </row>
    <row r="804" spans="1:1">
      <c r="A804" s="17"/>
    </row>
    <row r="805" spans="1:1">
      <c r="A805" s="17"/>
    </row>
    <row r="806" spans="1:1">
      <c r="A806" s="17"/>
    </row>
    <row r="807" spans="1:1">
      <c r="A807" s="17"/>
    </row>
    <row r="808" spans="1:1">
      <c r="A808" s="17"/>
    </row>
    <row r="809" spans="1:1">
      <c r="A809" s="17"/>
    </row>
    <row r="810" spans="1:1">
      <c r="A810" s="17"/>
    </row>
    <row r="811" spans="1:1">
      <c r="A811" s="17"/>
    </row>
    <row r="812" spans="1:1">
      <c r="A812" s="17"/>
    </row>
    <row r="813" spans="1:1">
      <c r="A813" s="17"/>
    </row>
    <row r="814" spans="1:1">
      <c r="A814" s="17"/>
    </row>
    <row r="815" spans="1:1">
      <c r="A815" s="17"/>
    </row>
    <row r="816" spans="1:1">
      <c r="A816" s="17"/>
    </row>
    <row r="817" spans="1:1">
      <c r="A817" s="17"/>
    </row>
    <row r="818" spans="1:1">
      <c r="A818" s="17"/>
    </row>
    <row r="819" spans="1:1">
      <c r="A819" s="17"/>
    </row>
    <row r="820" spans="1:1">
      <c r="A820" s="17"/>
    </row>
    <row r="821" spans="1:1">
      <c r="A821" s="17"/>
    </row>
    <row r="822" spans="1:1">
      <c r="A822" s="17"/>
    </row>
    <row r="823" spans="1:1">
      <c r="A823" s="17"/>
    </row>
    <row r="824" spans="1:1">
      <c r="A824" s="17"/>
    </row>
    <row r="825" spans="1:1">
      <c r="A825" s="17"/>
    </row>
    <row r="826" spans="1:1">
      <c r="A826" s="17"/>
    </row>
    <row r="827" spans="1:1">
      <c r="A827" s="17"/>
    </row>
    <row r="828" spans="1:1">
      <c r="A828" s="17"/>
    </row>
    <row r="829" spans="1:1">
      <c r="A829" s="17"/>
    </row>
    <row r="830" spans="1:1">
      <c r="A830" s="17"/>
    </row>
    <row r="831" spans="1:1">
      <c r="A831" s="17"/>
    </row>
    <row r="832" spans="1:1">
      <c r="A832" s="17"/>
    </row>
    <row r="833" spans="1:1">
      <c r="A833" s="17"/>
    </row>
    <row r="834" spans="1:1">
      <c r="A834" s="17"/>
    </row>
    <row r="835" spans="1:1">
      <c r="A835" s="17"/>
    </row>
    <row r="836" spans="1:1">
      <c r="A836" s="17"/>
    </row>
    <row r="837" spans="1:1">
      <c r="A837" s="17"/>
    </row>
    <row r="838" spans="1:1">
      <c r="A838" s="17"/>
    </row>
    <row r="839" spans="1:1">
      <c r="A839" s="17"/>
    </row>
    <row r="840" spans="1:1">
      <c r="A840" s="17"/>
    </row>
    <row r="841" spans="1:1">
      <c r="A841" s="17"/>
    </row>
    <row r="842" spans="1:1">
      <c r="A842" s="17"/>
    </row>
    <row r="843" spans="1:1">
      <c r="A843" s="17"/>
    </row>
    <row r="844" spans="1:1">
      <c r="A844" s="17"/>
    </row>
    <row r="845" spans="1:1">
      <c r="A845" s="17"/>
    </row>
    <row r="846" spans="1:1">
      <c r="A846" s="17"/>
    </row>
    <row r="847" spans="1:1">
      <c r="A847" s="17"/>
    </row>
    <row r="848" spans="1:1">
      <c r="A848" s="17"/>
    </row>
    <row r="849" spans="1:1">
      <c r="A849" s="17"/>
    </row>
    <row r="850" spans="1:1">
      <c r="A850" s="17"/>
    </row>
    <row r="851" spans="1:1">
      <c r="A851" s="17"/>
    </row>
    <row r="852" spans="1:1">
      <c r="A852" s="17"/>
    </row>
    <row r="853" spans="1:1">
      <c r="A853" s="17"/>
    </row>
    <row r="854" spans="1:1">
      <c r="A854" s="17"/>
    </row>
    <row r="855" spans="1:1">
      <c r="A855" s="17"/>
    </row>
    <row r="856" spans="1:1">
      <c r="A856" s="17"/>
    </row>
    <row r="857" spans="1:1">
      <c r="A857" s="17"/>
    </row>
    <row r="858" spans="1:1">
      <c r="A858" s="17"/>
    </row>
    <row r="859" spans="1:1">
      <c r="A859" s="17"/>
    </row>
    <row r="860" spans="1:1">
      <c r="A860" s="17"/>
    </row>
    <row r="861" spans="1:1">
      <c r="A861" s="17"/>
    </row>
    <row r="862" spans="1:1">
      <c r="A862" s="17"/>
    </row>
    <row r="863" spans="1:1">
      <c r="A863" s="17"/>
    </row>
    <row r="864" spans="1:1">
      <c r="A864" s="17"/>
    </row>
    <row r="865" spans="1:1">
      <c r="A865" s="17"/>
    </row>
    <row r="866" spans="1:1">
      <c r="A866" s="17"/>
    </row>
    <row r="867" spans="1:1">
      <c r="A867" s="17"/>
    </row>
    <row r="868" spans="1:1">
      <c r="A868" s="17"/>
    </row>
    <row r="869" spans="1:1">
      <c r="A869" s="17"/>
    </row>
    <row r="870" spans="1:1">
      <c r="A870" s="17"/>
    </row>
    <row r="871" spans="1:1">
      <c r="A871" s="17"/>
    </row>
    <row r="872" spans="1:1">
      <c r="A872" s="17"/>
    </row>
    <row r="873" spans="1:1">
      <c r="A873" s="17"/>
    </row>
    <row r="874" spans="1:1">
      <c r="A874" s="17"/>
    </row>
    <row r="875" spans="1:1">
      <c r="A875" s="17"/>
    </row>
    <row r="876" spans="1:1">
      <c r="A876" s="17"/>
    </row>
    <row r="877" spans="1:1">
      <c r="A877" s="17"/>
    </row>
    <row r="878" spans="1:1">
      <c r="A878" s="17"/>
    </row>
    <row r="879" spans="1:1">
      <c r="A879" s="17"/>
    </row>
    <row r="880" spans="1:1">
      <c r="A880" s="17"/>
    </row>
    <row r="881" spans="1:1">
      <c r="A881" s="17"/>
    </row>
    <row r="882" spans="1:1">
      <c r="A882" s="17"/>
    </row>
    <row r="883" spans="1:1">
      <c r="A883" s="17"/>
    </row>
    <row r="884" spans="1:1">
      <c r="A884" s="17"/>
    </row>
    <row r="885" spans="1:1">
      <c r="A885" s="17"/>
    </row>
    <row r="886" spans="1:1">
      <c r="A886" s="17"/>
    </row>
    <row r="887" spans="1:1">
      <c r="A887" s="17"/>
    </row>
    <row r="888" spans="1:1">
      <c r="A888" s="17"/>
    </row>
    <row r="889" spans="1:1">
      <c r="A889" s="17"/>
    </row>
    <row r="890" spans="1:1">
      <c r="A890" s="17"/>
    </row>
    <row r="891" spans="1:1">
      <c r="A891" s="17"/>
    </row>
    <row r="892" spans="1:1">
      <c r="A892" s="17"/>
    </row>
    <row r="893" spans="1:1">
      <c r="A893" s="17"/>
    </row>
    <row r="894" spans="1:1">
      <c r="A894" s="17"/>
    </row>
    <row r="895" spans="1:1">
      <c r="A895" s="17"/>
    </row>
    <row r="896" spans="1:1">
      <c r="A896" s="17"/>
    </row>
    <row r="897" spans="1:1">
      <c r="A897" s="17"/>
    </row>
    <row r="898" spans="1:1">
      <c r="A898" s="17"/>
    </row>
    <row r="899" spans="1:1">
      <c r="A899" s="17"/>
    </row>
    <row r="900" spans="1:1">
      <c r="A900" s="17"/>
    </row>
    <row r="901" spans="1:1">
      <c r="A901" s="17"/>
    </row>
    <row r="902" spans="1:1">
      <c r="A902" s="17"/>
    </row>
    <row r="903" spans="1:1">
      <c r="A903" s="17"/>
    </row>
    <row r="904" spans="1:1">
      <c r="A904" s="17"/>
    </row>
    <row r="905" spans="1:1">
      <c r="A905" s="17"/>
    </row>
    <row r="906" spans="1:1">
      <c r="A906" s="17"/>
    </row>
    <row r="907" spans="1:1">
      <c r="A907" s="17"/>
    </row>
    <row r="908" spans="1:1">
      <c r="A908" s="17"/>
    </row>
    <row r="909" spans="1:1">
      <c r="A909" s="17"/>
    </row>
    <row r="910" spans="1:1">
      <c r="A910" s="17"/>
    </row>
    <row r="911" spans="1:1">
      <c r="A911" s="17"/>
    </row>
    <row r="912" spans="1:1">
      <c r="A912" s="17"/>
    </row>
    <row r="913" spans="1:1">
      <c r="A913" s="17"/>
    </row>
    <row r="914" spans="1:1">
      <c r="A914" s="17"/>
    </row>
    <row r="915" spans="1:1">
      <c r="A915" s="17"/>
    </row>
    <row r="916" spans="1:1">
      <c r="A916" s="17"/>
    </row>
    <row r="917" spans="1:1">
      <c r="A917" s="17"/>
    </row>
    <row r="918" spans="1:1">
      <c r="A918" s="17"/>
    </row>
    <row r="919" spans="1:1">
      <c r="A919" s="17"/>
    </row>
    <row r="920" spans="1:1">
      <c r="A920" s="17"/>
    </row>
    <row r="921" spans="1:1">
      <c r="A921" s="17"/>
    </row>
    <row r="922" spans="1:1">
      <c r="A922" s="17"/>
    </row>
    <row r="923" spans="1:1">
      <c r="A923" s="17"/>
    </row>
    <row r="924" spans="1:1">
      <c r="A924" s="17"/>
    </row>
    <row r="925" spans="1:1">
      <c r="A925" s="17"/>
    </row>
    <row r="926" spans="1:1">
      <c r="A926" s="17"/>
    </row>
    <row r="927" spans="1:1">
      <c r="A927" s="17"/>
    </row>
    <row r="928" spans="1:1">
      <c r="A928" s="17"/>
    </row>
    <row r="929" spans="1:1">
      <c r="A929" s="17"/>
    </row>
    <row r="930" spans="1:1">
      <c r="A930" s="17"/>
    </row>
    <row r="931" spans="1:1">
      <c r="A931" s="17"/>
    </row>
    <row r="932" spans="1:1">
      <c r="A932" s="17"/>
    </row>
    <row r="933" spans="1:1">
      <c r="A933" s="17"/>
    </row>
    <row r="934" spans="1:1">
      <c r="A934" s="17"/>
    </row>
    <row r="935" spans="1:1">
      <c r="A935" s="17"/>
    </row>
    <row r="936" spans="1:1">
      <c r="A936" s="17"/>
    </row>
    <row r="937" spans="1:1">
      <c r="A937" s="17"/>
    </row>
    <row r="938" spans="1:1">
      <c r="A938" s="17"/>
    </row>
    <row r="939" spans="1:1">
      <c r="A939" s="17"/>
    </row>
    <row r="940" spans="1:1">
      <c r="A940" s="17"/>
    </row>
    <row r="941" spans="1:1">
      <c r="A941" s="17"/>
    </row>
    <row r="942" spans="1:1">
      <c r="A942" s="17"/>
    </row>
    <row r="943" spans="1:1">
      <c r="A943" s="17"/>
    </row>
    <row r="944" spans="1:1">
      <c r="A944" s="17"/>
    </row>
    <row r="945" spans="1:1">
      <c r="A945" s="17"/>
    </row>
    <row r="946" spans="1:1">
      <c r="A946" s="17"/>
    </row>
    <row r="947" spans="1:1">
      <c r="A947" s="17"/>
    </row>
    <row r="948" spans="1:1">
      <c r="A948" s="17"/>
    </row>
    <row r="949" spans="1:1">
      <c r="A949" s="17"/>
    </row>
    <row r="950" spans="1:1">
      <c r="A950" s="17"/>
    </row>
    <row r="951" spans="1:1">
      <c r="A951" s="17"/>
    </row>
    <row r="952" spans="1:1">
      <c r="A952" s="17"/>
    </row>
    <row r="953" spans="1:1">
      <c r="A953" s="17"/>
    </row>
    <row r="954" spans="1:1">
      <c r="A954" s="17"/>
    </row>
    <row r="955" spans="1:1">
      <c r="A955" s="17"/>
    </row>
    <row r="956" spans="1:1">
      <c r="A956" s="17"/>
    </row>
    <row r="957" spans="1:1">
      <c r="A957" s="17"/>
    </row>
    <row r="958" spans="1:1">
      <c r="A958" s="17"/>
    </row>
    <row r="959" spans="1:1">
      <c r="A959" s="17"/>
    </row>
    <row r="960" spans="1:1">
      <c r="A960" s="17"/>
    </row>
    <row r="961" spans="1:1">
      <c r="A961" s="17"/>
    </row>
    <row r="962" spans="1:1">
      <c r="A962" s="17"/>
    </row>
    <row r="963" spans="1:1">
      <c r="A963" s="17"/>
    </row>
    <row r="964" spans="1:1">
      <c r="A964" s="17"/>
    </row>
    <row r="965" spans="1:1">
      <c r="A965" s="17"/>
    </row>
    <row r="966" spans="1:1">
      <c r="A966" s="17"/>
    </row>
    <row r="967" spans="1:1">
      <c r="A967" s="17"/>
    </row>
    <row r="968" spans="1:1">
      <c r="A968" s="17"/>
    </row>
    <row r="969" spans="1:1">
      <c r="A969" s="17"/>
    </row>
    <row r="970" spans="1:1">
      <c r="A970" s="17"/>
    </row>
    <row r="971" spans="1:1">
      <c r="A971" s="17"/>
    </row>
    <row r="972" spans="1:1">
      <c r="A972" s="17"/>
    </row>
    <row r="973" spans="1:1">
      <c r="A973" s="17"/>
    </row>
    <row r="974" spans="1:1">
      <c r="A974" s="17"/>
    </row>
    <row r="975" spans="1:1">
      <c r="A975" s="17"/>
    </row>
    <row r="976" spans="1:1">
      <c r="A976" s="17"/>
    </row>
    <row r="977" spans="1:1">
      <c r="A977" s="17"/>
    </row>
    <row r="978" spans="1:1">
      <c r="A978" s="17"/>
    </row>
    <row r="979" spans="1:1">
      <c r="A979" s="17"/>
    </row>
    <row r="980" spans="1:1">
      <c r="A980" s="17"/>
    </row>
    <row r="981" spans="1:1">
      <c r="A981" s="17"/>
    </row>
    <row r="982" spans="1:1">
      <c r="A982" s="17"/>
    </row>
    <row r="983" spans="1:1">
      <c r="A983" s="17"/>
    </row>
    <row r="984" spans="1:1">
      <c r="A984" s="17"/>
    </row>
    <row r="985" spans="1:1">
      <c r="A985" s="17"/>
    </row>
    <row r="986" spans="1:1">
      <c r="A986" s="17"/>
    </row>
    <row r="987" spans="1:1">
      <c r="A987" s="17"/>
    </row>
    <row r="988" spans="1:1">
      <c r="A988" s="17"/>
    </row>
    <row r="989" spans="1:1">
      <c r="A989" s="17"/>
    </row>
    <row r="990" spans="1:1">
      <c r="A990" s="17"/>
    </row>
    <row r="991" spans="1:1">
      <c r="A991" s="17"/>
    </row>
    <row r="992" spans="1:1">
      <c r="A992" s="17"/>
    </row>
    <row r="993" spans="1:1">
      <c r="A993" s="17"/>
    </row>
    <row r="994" spans="1:1">
      <c r="A994" s="17"/>
    </row>
    <row r="995" spans="1:1">
      <c r="A995" s="17"/>
    </row>
    <row r="996" spans="1:1">
      <c r="A996" s="17"/>
    </row>
    <row r="997" spans="1:1">
      <c r="A997" s="17"/>
    </row>
    <row r="998" spans="1:1">
      <c r="A998" s="17"/>
    </row>
    <row r="999" spans="1:1">
      <c r="A999" s="17"/>
    </row>
    <row r="1000" spans="1:1">
      <c r="A1000" s="17"/>
    </row>
    <row r="1001" spans="1:1">
      <c r="A1001" s="17"/>
    </row>
    <row r="1002" spans="1:1">
      <c r="A1002" s="17"/>
    </row>
  </sheetData>
  <mergeCells count="5">
    <mergeCell ref="A1:O3"/>
    <mergeCell ref="C4:F4"/>
    <mergeCell ref="G4:I4"/>
    <mergeCell ref="J4:L4"/>
    <mergeCell ref="M4:O4"/>
  </mergeCells>
  <pageMargins left="0" right="0" top="0" bottom="0" header="0" footer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S1002"/>
  <sheetViews>
    <sheetView workbookViewId="0">
      <selection activeCell="L8" sqref="L8"/>
    </sheetView>
  </sheetViews>
  <sheetFormatPr defaultColWidth="12.5703125" defaultRowHeight="12.75"/>
  <cols>
    <col min="2" max="2" width="5.140625" customWidth="1"/>
    <col min="3" max="4" width="10.140625" customWidth="1"/>
    <col min="5" max="5" width="6.42578125" customWidth="1"/>
    <col min="6" max="6" width="5.140625" customWidth="1"/>
    <col min="7" max="8" width="10.140625" customWidth="1"/>
    <col min="9" max="9" width="5.140625" customWidth="1"/>
    <col min="10" max="11" width="10.140625" customWidth="1"/>
    <col min="12" max="12" width="5.140625" customWidth="1"/>
    <col min="13" max="14" width="10.140625" customWidth="1"/>
    <col min="15" max="15" width="5.140625" customWidth="1"/>
  </cols>
  <sheetData>
    <row r="1" spans="1:15">
      <c r="A1" s="26" t="s">
        <v>1831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</row>
    <row r="2" spans="1:15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</row>
    <row r="3" spans="1:15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</row>
    <row r="4" spans="1:15">
      <c r="A4" s="11"/>
      <c r="B4" s="11"/>
      <c r="C4" s="25" t="s">
        <v>663</v>
      </c>
      <c r="D4" s="30"/>
      <c r="E4" s="30"/>
      <c r="F4" s="30"/>
      <c r="G4" s="25" t="s">
        <v>664</v>
      </c>
      <c r="H4" s="30"/>
      <c r="I4" s="30"/>
      <c r="J4" s="25" t="s">
        <v>667</v>
      </c>
      <c r="K4" s="30"/>
      <c r="L4" s="30"/>
      <c r="M4" s="25" t="s">
        <v>668</v>
      </c>
      <c r="N4" s="30"/>
      <c r="O4" s="30"/>
    </row>
    <row r="5" spans="1:15" ht="30">
      <c r="A5" s="11" t="s">
        <v>1</v>
      </c>
      <c r="B5" s="11" t="s">
        <v>669</v>
      </c>
      <c r="C5" s="9" t="s">
        <v>670</v>
      </c>
      <c r="D5" s="9" t="s">
        <v>671</v>
      </c>
      <c r="E5" s="9" t="s">
        <v>672</v>
      </c>
      <c r="F5" s="9" t="s">
        <v>673</v>
      </c>
      <c r="G5" s="9" t="s">
        <v>670</v>
      </c>
      <c r="H5" s="9" t="s">
        <v>671</v>
      </c>
      <c r="I5" s="9" t="s">
        <v>673</v>
      </c>
      <c r="J5" s="9" t="s">
        <v>670</v>
      </c>
      <c r="K5" s="9" t="s">
        <v>671</v>
      </c>
      <c r="L5" s="9" t="s">
        <v>673</v>
      </c>
      <c r="M5" s="9" t="s">
        <v>670</v>
      </c>
      <c r="N5" s="9" t="s">
        <v>671</v>
      </c>
      <c r="O5" s="9" t="s">
        <v>673</v>
      </c>
    </row>
    <row r="6" spans="1:15" ht="20.25">
      <c r="A6" s="9" t="s">
        <v>12</v>
      </c>
      <c r="B6" s="13">
        <v>21466</v>
      </c>
      <c r="C6" s="15" t="s">
        <v>828</v>
      </c>
      <c r="D6" s="13" t="s">
        <v>1832</v>
      </c>
      <c r="E6" s="13" t="s">
        <v>697</v>
      </c>
      <c r="F6" s="13">
        <v>-0.01</v>
      </c>
      <c r="G6" s="15" t="s">
        <v>1749</v>
      </c>
      <c r="H6" s="13" t="s">
        <v>1833</v>
      </c>
      <c r="I6" s="13">
        <v>-1.2E-2</v>
      </c>
      <c r="J6" s="13" t="s">
        <v>1834</v>
      </c>
      <c r="K6" s="13" t="s">
        <v>1835</v>
      </c>
      <c r="L6" s="14"/>
      <c r="M6" s="15" t="s">
        <v>804</v>
      </c>
      <c r="N6" s="13" t="s">
        <v>775</v>
      </c>
      <c r="O6" s="13">
        <v>-4.0000000000000001E-3</v>
      </c>
    </row>
    <row r="7" spans="1:15" ht="23.25">
      <c r="A7" s="16" t="s">
        <v>23</v>
      </c>
      <c r="B7" s="13">
        <v>8</v>
      </c>
      <c r="C7" s="13" t="s">
        <v>1356</v>
      </c>
      <c r="D7" s="13" t="s">
        <v>1836</v>
      </c>
      <c r="E7" s="13">
        <v>0.31900000000000001</v>
      </c>
      <c r="F7" s="14"/>
      <c r="G7" s="13" t="s">
        <v>1837</v>
      </c>
      <c r="H7" s="13" t="s">
        <v>1838</v>
      </c>
      <c r="I7" s="14"/>
      <c r="J7" s="13" t="s">
        <v>1839</v>
      </c>
      <c r="K7" s="13" t="s">
        <v>1840</v>
      </c>
      <c r="L7" s="14"/>
      <c r="M7" s="13" t="s">
        <v>1841</v>
      </c>
      <c r="N7" s="13" t="s">
        <v>1184</v>
      </c>
      <c r="O7" s="14"/>
    </row>
    <row r="8" spans="1:15" ht="20.25">
      <c r="A8" s="16" t="s">
        <v>33</v>
      </c>
      <c r="B8" s="13">
        <v>3576</v>
      </c>
      <c r="C8" s="15" t="s">
        <v>690</v>
      </c>
      <c r="D8" s="13" t="s">
        <v>1040</v>
      </c>
      <c r="E8" s="13" t="s">
        <v>697</v>
      </c>
      <c r="F8" s="13">
        <v>-1E-3</v>
      </c>
      <c r="G8" s="15" t="s">
        <v>1011</v>
      </c>
      <c r="H8" s="13" t="s">
        <v>1842</v>
      </c>
      <c r="I8" s="13">
        <v>-5.0000000000000001E-3</v>
      </c>
      <c r="J8" s="13" t="s">
        <v>1843</v>
      </c>
      <c r="K8" s="13" t="s">
        <v>1844</v>
      </c>
      <c r="L8" s="14"/>
      <c r="M8" s="15" t="s">
        <v>1845</v>
      </c>
      <c r="N8" s="13" t="s">
        <v>1846</v>
      </c>
      <c r="O8" s="13">
        <v>-8.9999999999999993E-3</v>
      </c>
    </row>
    <row r="9" spans="1:15" ht="20.25">
      <c r="A9" s="16" t="s">
        <v>43</v>
      </c>
      <c r="B9" s="13">
        <v>0</v>
      </c>
      <c r="C9" s="13" t="s">
        <v>1406</v>
      </c>
      <c r="D9" s="13" t="s">
        <v>1406</v>
      </c>
      <c r="E9" s="14"/>
      <c r="F9" s="14"/>
      <c r="G9" s="13" t="s">
        <v>1407</v>
      </c>
      <c r="H9" s="13" t="s">
        <v>1407</v>
      </c>
      <c r="I9" s="14"/>
      <c r="J9" s="13" t="s">
        <v>1406</v>
      </c>
      <c r="K9" s="13" t="s">
        <v>1406</v>
      </c>
      <c r="L9" s="14"/>
      <c r="M9" s="13" t="s">
        <v>1406</v>
      </c>
      <c r="N9" s="13" t="s">
        <v>1406</v>
      </c>
      <c r="O9" s="14"/>
    </row>
    <row r="10" spans="1:15" ht="47.25">
      <c r="A10" s="16" t="s">
        <v>47</v>
      </c>
      <c r="B10" s="13">
        <v>49</v>
      </c>
      <c r="C10" s="13" t="s">
        <v>715</v>
      </c>
      <c r="D10" s="13" t="s">
        <v>1836</v>
      </c>
      <c r="E10" s="13">
        <v>0.19700000000000001</v>
      </c>
      <c r="F10" s="14"/>
      <c r="G10" s="13" t="s">
        <v>1847</v>
      </c>
      <c r="H10" s="13" t="s">
        <v>1848</v>
      </c>
      <c r="I10" s="14"/>
      <c r="J10" s="13" t="s">
        <v>1849</v>
      </c>
      <c r="K10" s="13" t="s">
        <v>1850</v>
      </c>
      <c r="L10" s="14"/>
      <c r="M10" s="13" t="s">
        <v>1422</v>
      </c>
      <c r="N10" s="13" t="s">
        <v>904</v>
      </c>
      <c r="O10" s="14"/>
    </row>
    <row r="11" spans="1:15" ht="20.25">
      <c r="A11" s="16" t="s">
        <v>55</v>
      </c>
      <c r="B11" s="13">
        <v>151</v>
      </c>
      <c r="C11" s="13" t="s">
        <v>1851</v>
      </c>
      <c r="D11" s="13" t="s">
        <v>1852</v>
      </c>
      <c r="E11" s="13">
        <v>0.29099999999999998</v>
      </c>
      <c r="F11" s="14"/>
      <c r="G11" s="13" t="s">
        <v>1853</v>
      </c>
      <c r="H11" s="13" t="s">
        <v>1854</v>
      </c>
      <c r="I11" s="14"/>
      <c r="J11" s="13" t="s">
        <v>1855</v>
      </c>
      <c r="K11" s="13" t="s">
        <v>1856</v>
      </c>
      <c r="L11" s="14"/>
      <c r="M11" s="13" t="s">
        <v>1857</v>
      </c>
      <c r="N11" s="13" t="s">
        <v>904</v>
      </c>
      <c r="O11" s="14"/>
    </row>
    <row r="12" spans="1:15" ht="35.25">
      <c r="A12" s="16" t="s">
        <v>66</v>
      </c>
      <c r="B12" s="13">
        <v>719</v>
      </c>
      <c r="C12" s="13" t="s">
        <v>1858</v>
      </c>
      <c r="D12" s="13" t="s">
        <v>1859</v>
      </c>
      <c r="E12" s="13">
        <v>0.35799999999999998</v>
      </c>
      <c r="F12" s="14"/>
      <c r="G12" s="13" t="s">
        <v>1860</v>
      </c>
      <c r="H12" s="13" t="s">
        <v>1861</v>
      </c>
      <c r="I12" s="14"/>
      <c r="J12" s="13" t="s">
        <v>1862</v>
      </c>
      <c r="K12" s="15" t="s">
        <v>1863</v>
      </c>
      <c r="L12" s="13">
        <f>0.176</f>
        <v>0.17599999999999999</v>
      </c>
      <c r="M12" s="15" t="s">
        <v>1864</v>
      </c>
      <c r="N12" s="13" t="s">
        <v>1865</v>
      </c>
      <c r="O12" s="13">
        <v>-6.8000000000000005E-2</v>
      </c>
    </row>
    <row r="13" spans="1:15" ht="35.25">
      <c r="A13" s="16" t="s">
        <v>77</v>
      </c>
      <c r="B13" s="13">
        <v>1622</v>
      </c>
      <c r="C13" s="15" t="s">
        <v>1027</v>
      </c>
      <c r="D13" s="13" t="s">
        <v>1866</v>
      </c>
      <c r="E13" s="13" t="s">
        <v>697</v>
      </c>
      <c r="F13" s="13">
        <v>-8.0000000000000002E-3</v>
      </c>
      <c r="G13" s="13" t="s">
        <v>1867</v>
      </c>
      <c r="H13" s="13" t="s">
        <v>1868</v>
      </c>
      <c r="I13" s="14"/>
      <c r="J13" s="13" t="s">
        <v>1869</v>
      </c>
      <c r="K13" s="13" t="s">
        <v>1870</v>
      </c>
      <c r="L13" s="14"/>
      <c r="M13" s="15" t="s">
        <v>1845</v>
      </c>
      <c r="N13" s="13" t="s">
        <v>1866</v>
      </c>
      <c r="O13" s="13">
        <v>-1.2E-2</v>
      </c>
    </row>
    <row r="14" spans="1:15" ht="20.25">
      <c r="A14" s="16" t="s">
        <v>84</v>
      </c>
      <c r="B14" s="13">
        <v>21236</v>
      </c>
      <c r="C14" s="13" t="s">
        <v>1871</v>
      </c>
      <c r="D14" s="15" t="s">
        <v>1872</v>
      </c>
      <c r="E14" s="13" t="s">
        <v>697</v>
      </c>
      <c r="F14" s="13">
        <f>0.01</f>
        <v>0.01</v>
      </c>
      <c r="G14" s="13" t="s">
        <v>674</v>
      </c>
      <c r="H14" s="13" t="s">
        <v>977</v>
      </c>
      <c r="I14" s="14"/>
      <c r="J14" s="15" t="s">
        <v>1873</v>
      </c>
      <c r="K14" s="13" t="s">
        <v>1874</v>
      </c>
      <c r="L14" s="13">
        <v>-1.2999999999999999E-2</v>
      </c>
      <c r="M14" s="13" t="s">
        <v>1875</v>
      </c>
      <c r="N14" s="13" t="s">
        <v>1876</v>
      </c>
      <c r="O14" s="14"/>
    </row>
    <row r="15" spans="1:15" ht="23.25">
      <c r="A15" s="16" t="s">
        <v>95</v>
      </c>
      <c r="B15" s="13">
        <v>21</v>
      </c>
      <c r="C15" s="13" t="s">
        <v>1877</v>
      </c>
      <c r="D15" s="13" t="s">
        <v>1878</v>
      </c>
      <c r="E15" s="13">
        <v>0.70699999999999996</v>
      </c>
      <c r="F15" s="14"/>
      <c r="G15" s="13" t="s">
        <v>1879</v>
      </c>
      <c r="H15" s="13" t="s">
        <v>1880</v>
      </c>
      <c r="I15" s="14"/>
      <c r="J15" s="13" t="s">
        <v>1881</v>
      </c>
      <c r="K15" s="13" t="s">
        <v>1882</v>
      </c>
      <c r="L15" s="14"/>
      <c r="M15" s="15" t="s">
        <v>1883</v>
      </c>
      <c r="N15" s="13" t="s">
        <v>1884</v>
      </c>
      <c r="O15" s="13">
        <v>-2.1999999999999999E-2</v>
      </c>
    </row>
    <row r="16" spans="1:15" ht="23.25">
      <c r="A16" s="16" t="s">
        <v>105</v>
      </c>
      <c r="B16" s="13">
        <v>651</v>
      </c>
      <c r="C16" s="15" t="s">
        <v>1885</v>
      </c>
      <c r="D16" s="13" t="s">
        <v>1886</v>
      </c>
      <c r="E16" s="13" t="s">
        <v>697</v>
      </c>
      <c r="F16" s="13">
        <v>-0.03</v>
      </c>
      <c r="G16" s="15" t="s">
        <v>1887</v>
      </c>
      <c r="H16" s="13" t="s">
        <v>1888</v>
      </c>
      <c r="I16" s="13">
        <v>-7.3999999999999996E-2</v>
      </c>
      <c r="J16" s="13" t="s">
        <v>1889</v>
      </c>
      <c r="K16" s="13" t="s">
        <v>1890</v>
      </c>
      <c r="L16" s="14"/>
      <c r="M16" s="15" t="s">
        <v>1891</v>
      </c>
      <c r="N16" s="13" t="s">
        <v>1892</v>
      </c>
      <c r="O16" s="13">
        <v>-4.3999999999999997E-2</v>
      </c>
    </row>
    <row r="17" spans="1:15" ht="23.25">
      <c r="A17" s="16" t="s">
        <v>115</v>
      </c>
      <c r="B17" s="13">
        <v>374</v>
      </c>
      <c r="C17" s="13" t="s">
        <v>1893</v>
      </c>
      <c r="D17" s="13" t="s">
        <v>1894</v>
      </c>
      <c r="E17" s="13">
        <v>0.379</v>
      </c>
      <c r="F17" s="14"/>
      <c r="G17" s="13" t="s">
        <v>1895</v>
      </c>
      <c r="H17" s="13" t="s">
        <v>1896</v>
      </c>
      <c r="I17" s="14"/>
      <c r="J17" s="13" t="s">
        <v>1897</v>
      </c>
      <c r="K17" s="15" t="s">
        <v>1898</v>
      </c>
      <c r="L17" s="13">
        <f>0.135</f>
        <v>0.13500000000000001</v>
      </c>
      <c r="M17" s="15" t="s">
        <v>1899</v>
      </c>
      <c r="N17" s="13" t="s">
        <v>1900</v>
      </c>
      <c r="O17" s="13">
        <v>-6.8000000000000005E-2</v>
      </c>
    </row>
    <row r="18" spans="1:15" ht="20.25">
      <c r="A18" s="16" t="s">
        <v>125</v>
      </c>
      <c r="B18" s="13">
        <v>19823</v>
      </c>
      <c r="C18" s="13" t="s">
        <v>1901</v>
      </c>
      <c r="D18" s="13" t="s">
        <v>1901</v>
      </c>
      <c r="E18" s="13">
        <v>0.315</v>
      </c>
      <c r="F18" s="14"/>
      <c r="G18" s="13" t="s">
        <v>690</v>
      </c>
      <c r="H18" s="13" t="s">
        <v>690</v>
      </c>
      <c r="I18" s="14"/>
      <c r="J18" s="15" t="s">
        <v>904</v>
      </c>
      <c r="K18" s="13" t="s">
        <v>830</v>
      </c>
      <c r="L18" s="13">
        <v>-8.0000000000000002E-3</v>
      </c>
      <c r="M18" s="13" t="s">
        <v>1902</v>
      </c>
      <c r="N18" s="13" t="s">
        <v>1903</v>
      </c>
      <c r="O18" s="14"/>
    </row>
    <row r="19" spans="1:15" ht="23.25">
      <c r="A19" s="16" t="s">
        <v>135</v>
      </c>
      <c r="B19" s="13">
        <v>6204</v>
      </c>
      <c r="C19" s="15" t="s">
        <v>1904</v>
      </c>
      <c r="D19" s="13" t="s">
        <v>1905</v>
      </c>
      <c r="E19" s="13" t="s">
        <v>697</v>
      </c>
      <c r="F19" s="13">
        <v>-1.7999999999999999E-2</v>
      </c>
      <c r="G19" s="15" t="s">
        <v>1906</v>
      </c>
      <c r="H19" s="13" t="s">
        <v>1907</v>
      </c>
      <c r="I19" s="13">
        <v>-2.5000000000000001E-2</v>
      </c>
      <c r="J19" s="13" t="s">
        <v>1908</v>
      </c>
      <c r="K19" s="13" t="s">
        <v>1909</v>
      </c>
      <c r="L19" s="14"/>
      <c r="M19" s="15" t="s">
        <v>1910</v>
      </c>
      <c r="N19" s="13" t="s">
        <v>1911</v>
      </c>
      <c r="O19" s="13">
        <v>-3.4000000000000002E-2</v>
      </c>
    </row>
    <row r="20" spans="1:15" ht="23.25">
      <c r="A20" s="16" t="s">
        <v>144</v>
      </c>
      <c r="B20" s="13">
        <v>1396</v>
      </c>
      <c r="C20" s="13" t="s">
        <v>977</v>
      </c>
      <c r="D20" s="15" t="s">
        <v>795</v>
      </c>
      <c r="E20" s="13" t="s">
        <v>697</v>
      </c>
      <c r="F20" s="13">
        <f>0.001</f>
        <v>1E-3</v>
      </c>
      <c r="G20" s="13" t="s">
        <v>1912</v>
      </c>
      <c r="H20" s="13" t="s">
        <v>1913</v>
      </c>
      <c r="I20" s="14"/>
      <c r="J20" s="13" t="s">
        <v>1914</v>
      </c>
      <c r="K20" s="13" t="s">
        <v>1915</v>
      </c>
      <c r="L20" s="14"/>
      <c r="M20" s="15" t="s">
        <v>1916</v>
      </c>
      <c r="N20" s="13" t="s">
        <v>1917</v>
      </c>
      <c r="O20" s="13">
        <v>-1.7000000000000001E-2</v>
      </c>
    </row>
    <row r="21" spans="1:15" ht="20.25">
      <c r="A21" s="16" t="s">
        <v>154</v>
      </c>
      <c r="B21" s="13">
        <v>1396</v>
      </c>
      <c r="C21" s="13" t="s">
        <v>690</v>
      </c>
      <c r="D21" s="13" t="s">
        <v>690</v>
      </c>
      <c r="E21" s="13">
        <v>0.82799999999999996</v>
      </c>
      <c r="F21" s="14"/>
      <c r="G21" s="13" t="s">
        <v>1918</v>
      </c>
      <c r="H21" s="13" t="s">
        <v>1919</v>
      </c>
      <c r="I21" s="14"/>
      <c r="J21" s="13" t="s">
        <v>1920</v>
      </c>
      <c r="K21" s="13" t="s">
        <v>1915</v>
      </c>
      <c r="L21" s="14"/>
      <c r="M21" s="15" t="s">
        <v>1921</v>
      </c>
      <c r="N21" s="13" t="s">
        <v>1922</v>
      </c>
      <c r="O21" s="13">
        <v>-1.2E-2</v>
      </c>
    </row>
    <row r="22" spans="1:15" ht="35.25">
      <c r="A22" s="16" t="s">
        <v>161</v>
      </c>
      <c r="B22" s="13">
        <v>2393</v>
      </c>
      <c r="C22" s="13" t="s">
        <v>1923</v>
      </c>
      <c r="D22" s="13" t="s">
        <v>1924</v>
      </c>
      <c r="E22" s="13">
        <v>0.16600000000000001</v>
      </c>
      <c r="F22" s="14"/>
      <c r="G22" s="15" t="s">
        <v>1925</v>
      </c>
      <c r="H22" s="13" t="s">
        <v>1926</v>
      </c>
      <c r="I22" s="13">
        <v>-2.5999999999999999E-2</v>
      </c>
      <c r="J22" s="13" t="s">
        <v>1927</v>
      </c>
      <c r="K22" s="13" t="s">
        <v>1928</v>
      </c>
      <c r="L22" s="14"/>
      <c r="M22" s="15" t="s">
        <v>1929</v>
      </c>
      <c r="N22" s="13" t="s">
        <v>1930</v>
      </c>
      <c r="O22" s="13">
        <v>-1.0999999999999999E-2</v>
      </c>
    </row>
    <row r="23" spans="1:15" ht="23.25">
      <c r="A23" s="16" t="s">
        <v>172</v>
      </c>
      <c r="B23" s="13">
        <v>2318</v>
      </c>
      <c r="C23" s="13" t="s">
        <v>1931</v>
      </c>
      <c r="D23" s="13" t="s">
        <v>820</v>
      </c>
      <c r="E23" s="13">
        <v>0.89100000000000001</v>
      </c>
      <c r="F23" s="14"/>
      <c r="G23" s="13" t="s">
        <v>1932</v>
      </c>
      <c r="H23" s="15" t="s">
        <v>1933</v>
      </c>
      <c r="I23" s="13">
        <f>0.029</f>
        <v>2.9000000000000001E-2</v>
      </c>
      <c r="J23" s="13" t="s">
        <v>1934</v>
      </c>
      <c r="K23" s="15" t="s">
        <v>1935</v>
      </c>
      <c r="L23" s="13">
        <f>0.047</f>
        <v>4.7E-2</v>
      </c>
      <c r="M23" s="15" t="s">
        <v>826</v>
      </c>
      <c r="N23" s="13" t="s">
        <v>1936</v>
      </c>
      <c r="O23" s="13">
        <v>-0.01</v>
      </c>
    </row>
    <row r="24" spans="1:15" ht="20.25">
      <c r="A24" s="11" t="s">
        <v>182</v>
      </c>
      <c r="B24" s="13">
        <v>5726</v>
      </c>
      <c r="C24" s="15" t="s">
        <v>1937</v>
      </c>
      <c r="D24" s="13" t="s">
        <v>1938</v>
      </c>
      <c r="E24" s="13" t="s">
        <v>697</v>
      </c>
      <c r="F24" s="13">
        <v>-4.0000000000000001E-3</v>
      </c>
      <c r="G24" s="15" t="s">
        <v>1939</v>
      </c>
      <c r="H24" s="13" t="s">
        <v>1940</v>
      </c>
      <c r="I24" s="13">
        <v>-4.1000000000000002E-2</v>
      </c>
      <c r="J24" s="13" t="s">
        <v>1941</v>
      </c>
      <c r="K24" s="13" t="s">
        <v>1942</v>
      </c>
      <c r="L24" s="14"/>
      <c r="M24" s="15" t="s">
        <v>1832</v>
      </c>
      <c r="N24" s="13" t="s">
        <v>944</v>
      </c>
      <c r="O24" s="13">
        <v>-1.2999999999999999E-2</v>
      </c>
    </row>
    <row r="25" spans="1:15" ht="23.25">
      <c r="A25" s="16" t="s">
        <v>192</v>
      </c>
      <c r="B25" s="13">
        <v>522</v>
      </c>
      <c r="C25" s="13" t="s">
        <v>1842</v>
      </c>
      <c r="D25" s="13" t="s">
        <v>1943</v>
      </c>
      <c r="E25" s="13">
        <v>0.01</v>
      </c>
      <c r="F25" s="14"/>
      <c r="G25" s="13" t="s">
        <v>1944</v>
      </c>
      <c r="H25" s="13" t="s">
        <v>1945</v>
      </c>
      <c r="I25" s="14"/>
      <c r="J25" s="13" t="s">
        <v>1946</v>
      </c>
      <c r="K25" s="13" t="s">
        <v>1947</v>
      </c>
      <c r="L25" s="14"/>
      <c r="M25" s="15" t="s">
        <v>1948</v>
      </c>
      <c r="N25" s="13" t="s">
        <v>1949</v>
      </c>
      <c r="O25" s="13">
        <v>-2.3E-2</v>
      </c>
    </row>
    <row r="26" spans="1:15" ht="20.25">
      <c r="A26" s="16" t="s">
        <v>202</v>
      </c>
      <c r="B26" s="13">
        <v>49</v>
      </c>
      <c r="C26" s="13" t="s">
        <v>715</v>
      </c>
      <c r="D26" s="13" t="s">
        <v>1356</v>
      </c>
      <c r="E26" s="13">
        <v>0.30399999999999999</v>
      </c>
      <c r="F26" s="14"/>
      <c r="G26" s="13" t="s">
        <v>1950</v>
      </c>
      <c r="H26" s="13" t="s">
        <v>1951</v>
      </c>
      <c r="I26" s="14"/>
      <c r="J26" s="13" t="s">
        <v>1849</v>
      </c>
      <c r="K26" s="13" t="s">
        <v>1850</v>
      </c>
      <c r="L26" s="14"/>
      <c r="M26" s="13" t="s">
        <v>1422</v>
      </c>
      <c r="N26" s="13" t="s">
        <v>1422</v>
      </c>
      <c r="O26" s="14"/>
    </row>
    <row r="27" spans="1:15" ht="23.25">
      <c r="A27" s="16" t="s">
        <v>207</v>
      </c>
      <c r="B27" s="13">
        <v>9</v>
      </c>
      <c r="C27" s="13" t="s">
        <v>1952</v>
      </c>
      <c r="D27" s="13" t="s">
        <v>1953</v>
      </c>
      <c r="E27" s="13">
        <v>0.96799999999999997</v>
      </c>
      <c r="F27" s="14"/>
      <c r="G27" s="13" t="s">
        <v>1747</v>
      </c>
      <c r="H27" s="13" t="s">
        <v>1638</v>
      </c>
      <c r="I27" s="14"/>
      <c r="J27" s="13" t="s">
        <v>1406</v>
      </c>
      <c r="K27" s="13" t="s">
        <v>1406</v>
      </c>
      <c r="L27" s="14"/>
      <c r="M27" s="13" t="s">
        <v>1857</v>
      </c>
      <c r="N27" s="15" t="s">
        <v>1954</v>
      </c>
      <c r="O27" s="13">
        <f>0.008</f>
        <v>8.0000000000000002E-3</v>
      </c>
    </row>
    <row r="28" spans="1:15" ht="23.25">
      <c r="A28" s="16" t="s">
        <v>217</v>
      </c>
      <c r="B28" s="13">
        <v>1193</v>
      </c>
      <c r="C28" s="15" t="s">
        <v>1955</v>
      </c>
      <c r="D28" s="13" t="s">
        <v>1956</v>
      </c>
      <c r="E28" s="13" t="s">
        <v>697</v>
      </c>
      <c r="F28" s="13">
        <v>-2.3E-2</v>
      </c>
      <c r="G28" s="13" t="s">
        <v>1957</v>
      </c>
      <c r="H28" s="13" t="s">
        <v>1958</v>
      </c>
      <c r="I28" s="14"/>
      <c r="J28" s="13" t="s">
        <v>1959</v>
      </c>
      <c r="K28" s="13" t="s">
        <v>1960</v>
      </c>
      <c r="L28" s="14"/>
      <c r="M28" s="13" t="s">
        <v>1930</v>
      </c>
      <c r="N28" s="13" t="s">
        <v>907</v>
      </c>
      <c r="O28" s="14"/>
    </row>
    <row r="29" spans="1:15" ht="23.25">
      <c r="A29" s="16" t="s">
        <v>228</v>
      </c>
      <c r="B29" s="13">
        <v>1323</v>
      </c>
      <c r="C29" s="15" t="s">
        <v>1961</v>
      </c>
      <c r="D29" s="13" t="s">
        <v>1255</v>
      </c>
      <c r="E29" s="13" t="s">
        <v>697</v>
      </c>
      <c r="F29" s="13">
        <v>-1.4E-2</v>
      </c>
      <c r="G29" s="15" t="s">
        <v>1962</v>
      </c>
      <c r="H29" s="13" t="s">
        <v>1963</v>
      </c>
      <c r="I29" s="13">
        <v>-2.5999999999999999E-2</v>
      </c>
      <c r="J29" s="13" t="s">
        <v>1964</v>
      </c>
      <c r="K29" s="13" t="s">
        <v>1965</v>
      </c>
      <c r="L29" s="14"/>
      <c r="M29" s="15" t="s">
        <v>1846</v>
      </c>
      <c r="N29" s="13" t="s">
        <v>1891</v>
      </c>
      <c r="O29" s="13">
        <v>-1.2999999999999999E-2</v>
      </c>
    </row>
    <row r="30" spans="1:15" ht="23.25">
      <c r="A30" s="16" t="s">
        <v>234</v>
      </c>
      <c r="B30" s="13">
        <v>1943</v>
      </c>
      <c r="C30" s="15" t="s">
        <v>1966</v>
      </c>
      <c r="D30" s="13" t="s">
        <v>1967</v>
      </c>
      <c r="E30" s="13" t="s">
        <v>697</v>
      </c>
      <c r="F30" s="13">
        <v>-5.0000000000000001E-3</v>
      </c>
      <c r="G30" s="15" t="s">
        <v>1968</v>
      </c>
      <c r="H30" s="13" t="s">
        <v>1969</v>
      </c>
      <c r="I30" s="13">
        <v>-5.3999999999999999E-2</v>
      </c>
      <c r="J30" s="13" t="s">
        <v>1970</v>
      </c>
      <c r="K30" s="13" t="s">
        <v>1971</v>
      </c>
      <c r="L30" s="14"/>
      <c r="M30" s="15" t="s">
        <v>1972</v>
      </c>
      <c r="N30" s="13" t="s">
        <v>1874</v>
      </c>
      <c r="O30" s="13">
        <v>-2.1000000000000001E-2</v>
      </c>
    </row>
    <row r="31" spans="1:15" ht="20.25">
      <c r="A31" s="16" t="s">
        <v>244</v>
      </c>
      <c r="B31" s="13">
        <v>26</v>
      </c>
      <c r="C31" s="13" t="s">
        <v>1017</v>
      </c>
      <c r="D31" s="13" t="s">
        <v>688</v>
      </c>
      <c r="E31" s="13">
        <v>0.158</v>
      </c>
      <c r="F31" s="14"/>
      <c r="G31" s="13" t="s">
        <v>1973</v>
      </c>
      <c r="H31" s="13" t="s">
        <v>1974</v>
      </c>
      <c r="I31" s="14"/>
      <c r="J31" s="13" t="s">
        <v>688</v>
      </c>
      <c r="K31" s="13" t="s">
        <v>688</v>
      </c>
      <c r="L31" s="14"/>
      <c r="M31" s="13" t="s">
        <v>1975</v>
      </c>
      <c r="N31" s="15" t="s">
        <v>1842</v>
      </c>
      <c r="O31" s="13">
        <f>0.004</f>
        <v>4.0000000000000001E-3</v>
      </c>
    </row>
    <row r="32" spans="1:15" ht="23.25">
      <c r="A32" s="16" t="s">
        <v>248</v>
      </c>
      <c r="B32" s="13">
        <v>89</v>
      </c>
      <c r="C32" s="13" t="s">
        <v>1976</v>
      </c>
      <c r="D32" s="13" t="s">
        <v>1977</v>
      </c>
      <c r="E32" s="13">
        <v>8.2000000000000003E-2</v>
      </c>
      <c r="F32" s="14"/>
      <c r="G32" s="13" t="s">
        <v>1978</v>
      </c>
      <c r="H32" s="13" t="s">
        <v>1979</v>
      </c>
      <c r="I32" s="14"/>
      <c r="J32" s="13" t="s">
        <v>1980</v>
      </c>
      <c r="K32" s="13" t="s">
        <v>1981</v>
      </c>
      <c r="L32" s="14"/>
      <c r="M32" s="15" t="s">
        <v>798</v>
      </c>
      <c r="N32" s="13" t="s">
        <v>1982</v>
      </c>
      <c r="O32" s="13">
        <v>-8.9999999999999993E-3</v>
      </c>
    </row>
    <row r="33" spans="1:15" ht="23.25">
      <c r="A33" s="16" t="s">
        <v>255</v>
      </c>
      <c r="B33" s="13">
        <v>26</v>
      </c>
      <c r="C33" s="15" t="s">
        <v>1578</v>
      </c>
      <c r="D33" s="13" t="s">
        <v>1983</v>
      </c>
      <c r="E33" s="13" t="s">
        <v>697</v>
      </c>
      <c r="F33" s="13">
        <v>-5.0000000000000001E-3</v>
      </c>
      <c r="G33" s="15" t="s">
        <v>1984</v>
      </c>
      <c r="H33" s="13" t="s">
        <v>1985</v>
      </c>
      <c r="I33" s="13">
        <v>-0.23699999999999999</v>
      </c>
      <c r="J33" s="13" t="s">
        <v>688</v>
      </c>
      <c r="K33" s="13" t="s">
        <v>688</v>
      </c>
      <c r="L33" s="14"/>
      <c r="M33" s="15" t="s">
        <v>1986</v>
      </c>
      <c r="N33" s="13" t="s">
        <v>1987</v>
      </c>
      <c r="O33" s="13">
        <v>-1.7000000000000001E-2</v>
      </c>
    </row>
    <row r="34" spans="1:15" ht="23.25">
      <c r="A34" s="16" t="s">
        <v>263</v>
      </c>
      <c r="B34" s="13">
        <v>1438</v>
      </c>
      <c r="C34" s="15" t="s">
        <v>1988</v>
      </c>
      <c r="D34" s="13" t="s">
        <v>1989</v>
      </c>
      <c r="E34" s="13" t="s">
        <v>697</v>
      </c>
      <c r="F34" s="13">
        <v>-8.9999999999999993E-3</v>
      </c>
      <c r="G34" s="15" t="s">
        <v>1990</v>
      </c>
      <c r="H34" s="13" t="s">
        <v>1991</v>
      </c>
      <c r="I34" s="13">
        <v>-2.4E-2</v>
      </c>
      <c r="J34" s="13" t="s">
        <v>1992</v>
      </c>
      <c r="K34" s="13" t="s">
        <v>1993</v>
      </c>
      <c r="L34" s="14"/>
      <c r="M34" s="15" t="s">
        <v>1994</v>
      </c>
      <c r="N34" s="13" t="s">
        <v>1995</v>
      </c>
      <c r="O34" s="13">
        <v>-1.0999999999999999E-2</v>
      </c>
    </row>
    <row r="35" spans="1:15" ht="23.25">
      <c r="A35" s="16" t="s">
        <v>271</v>
      </c>
      <c r="B35" s="13">
        <v>0</v>
      </c>
      <c r="C35" s="13" t="s">
        <v>1406</v>
      </c>
      <c r="D35" s="13" t="s">
        <v>1406</v>
      </c>
      <c r="E35" s="14"/>
      <c r="F35" s="14"/>
      <c r="G35" s="13" t="s">
        <v>1407</v>
      </c>
      <c r="H35" s="13" t="s">
        <v>1407</v>
      </c>
      <c r="I35" s="14"/>
      <c r="J35" s="13" t="s">
        <v>1406</v>
      </c>
      <c r="K35" s="13" t="s">
        <v>1406</v>
      </c>
      <c r="L35" s="14"/>
      <c r="M35" s="13" t="s">
        <v>1406</v>
      </c>
      <c r="N35" s="13" t="s">
        <v>1406</v>
      </c>
      <c r="O35" s="14"/>
    </row>
    <row r="36" spans="1:15" ht="47.25">
      <c r="A36" s="16" t="s">
        <v>272</v>
      </c>
      <c r="B36" s="13">
        <v>311</v>
      </c>
      <c r="C36" s="15" t="s">
        <v>1996</v>
      </c>
      <c r="D36" s="13" t="s">
        <v>1997</v>
      </c>
      <c r="E36" s="13" t="s">
        <v>697</v>
      </c>
      <c r="F36" s="13">
        <v>-8.0000000000000002E-3</v>
      </c>
      <c r="G36" s="15" t="s">
        <v>1998</v>
      </c>
      <c r="H36" s="13" t="s">
        <v>1999</v>
      </c>
      <c r="I36" s="13">
        <v>-8.1000000000000003E-2</v>
      </c>
      <c r="J36" s="13" t="s">
        <v>2000</v>
      </c>
      <c r="K36" s="13" t="s">
        <v>2001</v>
      </c>
      <c r="L36" s="14"/>
      <c r="M36" s="13" t="s">
        <v>952</v>
      </c>
      <c r="N36" s="13" t="s">
        <v>2002</v>
      </c>
      <c r="O36" s="14"/>
    </row>
    <row r="37" spans="1:15" ht="23.25">
      <c r="A37" s="16" t="s">
        <v>280</v>
      </c>
      <c r="B37" s="13">
        <v>20</v>
      </c>
      <c r="C37" s="13" t="s">
        <v>2003</v>
      </c>
      <c r="D37" s="13" t="s">
        <v>2004</v>
      </c>
      <c r="E37" s="13">
        <v>0.85399999999999998</v>
      </c>
      <c r="F37" s="14"/>
      <c r="G37" s="13" t="s">
        <v>2005</v>
      </c>
      <c r="H37" s="13" t="s">
        <v>2006</v>
      </c>
      <c r="I37" s="14"/>
      <c r="J37" s="13" t="s">
        <v>688</v>
      </c>
      <c r="K37" s="13" t="s">
        <v>688</v>
      </c>
      <c r="L37" s="14"/>
      <c r="M37" s="15" t="s">
        <v>2007</v>
      </c>
      <c r="N37" s="13" t="s">
        <v>2008</v>
      </c>
      <c r="O37" s="13">
        <v>-4.8000000000000001E-2</v>
      </c>
    </row>
    <row r="38" spans="1:15" ht="23.25">
      <c r="A38" s="16" t="s">
        <v>288</v>
      </c>
      <c r="B38" s="13">
        <v>1317</v>
      </c>
      <c r="C38" s="13" t="s">
        <v>2009</v>
      </c>
      <c r="D38" s="13" t="s">
        <v>2010</v>
      </c>
      <c r="E38" s="13">
        <v>5.0000000000000001E-3</v>
      </c>
      <c r="F38" s="14"/>
      <c r="G38" s="13" t="s">
        <v>2011</v>
      </c>
      <c r="H38" s="13" t="s">
        <v>2012</v>
      </c>
      <c r="I38" s="14"/>
      <c r="J38" s="13" t="s">
        <v>2013</v>
      </c>
      <c r="K38" s="13" t="s">
        <v>2014</v>
      </c>
      <c r="L38" s="14"/>
      <c r="M38" s="15" t="s">
        <v>2015</v>
      </c>
      <c r="N38" s="13" t="s">
        <v>983</v>
      </c>
      <c r="O38" s="13">
        <v>-7.0000000000000001E-3</v>
      </c>
    </row>
    <row r="39" spans="1:15" ht="20.25">
      <c r="A39" s="16" t="s">
        <v>295</v>
      </c>
      <c r="B39" s="13">
        <v>636</v>
      </c>
      <c r="C39" s="15" t="s">
        <v>776</v>
      </c>
      <c r="D39" s="13" t="s">
        <v>2016</v>
      </c>
      <c r="E39" s="13" t="s">
        <v>697</v>
      </c>
      <c r="F39" s="13">
        <v>-1.0999999999999999E-2</v>
      </c>
      <c r="G39" s="13" t="s">
        <v>2017</v>
      </c>
      <c r="H39" s="13" t="s">
        <v>2018</v>
      </c>
      <c r="I39" s="14"/>
      <c r="J39" s="13" t="s">
        <v>2019</v>
      </c>
      <c r="K39" s="13" t="s">
        <v>2020</v>
      </c>
      <c r="L39" s="14"/>
      <c r="M39" s="15" t="s">
        <v>2021</v>
      </c>
      <c r="N39" s="13" t="s">
        <v>2022</v>
      </c>
      <c r="O39" s="13">
        <v>-1.7000000000000001E-2</v>
      </c>
    </row>
    <row r="40" spans="1:15" ht="20.25">
      <c r="A40" s="16" t="s">
        <v>303</v>
      </c>
      <c r="B40" s="13">
        <v>0</v>
      </c>
      <c r="C40" s="13" t="s">
        <v>1406</v>
      </c>
      <c r="D40" s="13" t="s">
        <v>1406</v>
      </c>
      <c r="E40" s="14"/>
      <c r="F40" s="14"/>
      <c r="G40" s="13" t="s">
        <v>1407</v>
      </c>
      <c r="H40" s="13" t="s">
        <v>1407</v>
      </c>
      <c r="I40" s="14"/>
      <c r="J40" s="13" t="s">
        <v>1406</v>
      </c>
      <c r="K40" s="13" t="s">
        <v>1406</v>
      </c>
      <c r="L40" s="14"/>
      <c r="M40" s="13" t="s">
        <v>1406</v>
      </c>
      <c r="N40" s="13" t="s">
        <v>1406</v>
      </c>
      <c r="O40" s="14"/>
    </row>
    <row r="41" spans="1:15" ht="20.25">
      <c r="A41" s="16" t="s">
        <v>306</v>
      </c>
      <c r="B41" s="13">
        <v>0</v>
      </c>
      <c r="C41" s="13" t="s">
        <v>1406</v>
      </c>
      <c r="D41" s="13" t="s">
        <v>1406</v>
      </c>
      <c r="E41" s="14"/>
      <c r="F41" s="14"/>
      <c r="G41" s="13" t="s">
        <v>1407</v>
      </c>
      <c r="H41" s="13" t="s">
        <v>1407</v>
      </c>
      <c r="I41" s="14"/>
      <c r="J41" s="13" t="s">
        <v>1406</v>
      </c>
      <c r="K41" s="13" t="s">
        <v>1406</v>
      </c>
      <c r="L41" s="14"/>
      <c r="M41" s="13" t="s">
        <v>1406</v>
      </c>
      <c r="N41" s="13" t="s">
        <v>1406</v>
      </c>
      <c r="O41" s="14"/>
    </row>
    <row r="42" spans="1:15" ht="23.25">
      <c r="A42" s="16" t="s">
        <v>309</v>
      </c>
      <c r="B42" s="13">
        <v>217</v>
      </c>
      <c r="C42" s="13" t="s">
        <v>715</v>
      </c>
      <c r="D42" s="13" t="s">
        <v>1017</v>
      </c>
      <c r="E42" s="13">
        <v>0.35499999999999998</v>
      </c>
      <c r="F42" s="14"/>
      <c r="G42" s="13" t="s">
        <v>2023</v>
      </c>
      <c r="H42" s="13" t="s">
        <v>2024</v>
      </c>
      <c r="I42" s="14"/>
      <c r="J42" s="13" t="s">
        <v>2025</v>
      </c>
      <c r="K42" s="13" t="s">
        <v>688</v>
      </c>
      <c r="L42" s="14"/>
      <c r="M42" s="13" t="s">
        <v>2026</v>
      </c>
      <c r="N42" s="13" t="s">
        <v>2027</v>
      </c>
      <c r="O42" s="14"/>
    </row>
    <row r="43" spans="1:15" ht="23.25">
      <c r="A43" s="11" t="s">
        <v>315</v>
      </c>
      <c r="B43" s="13">
        <v>1732</v>
      </c>
      <c r="C43" s="15" t="s">
        <v>2028</v>
      </c>
      <c r="D43" s="13" t="s">
        <v>2029</v>
      </c>
      <c r="E43" s="13" t="s">
        <v>697</v>
      </c>
      <c r="F43" s="13">
        <v>-2.5999999999999999E-2</v>
      </c>
      <c r="G43" s="15" t="s">
        <v>2030</v>
      </c>
      <c r="H43" s="13" t="s">
        <v>2031</v>
      </c>
      <c r="I43" s="13">
        <v>-8.4000000000000005E-2</v>
      </c>
      <c r="J43" s="15" t="s">
        <v>2032</v>
      </c>
      <c r="K43" s="13" t="s">
        <v>2033</v>
      </c>
      <c r="L43" s="13">
        <v>-8.1000000000000003E-2</v>
      </c>
      <c r="M43" s="15" t="s">
        <v>2034</v>
      </c>
      <c r="N43" s="13" t="s">
        <v>2035</v>
      </c>
      <c r="O43" s="13">
        <v>-2.9000000000000001E-2</v>
      </c>
    </row>
    <row r="44" spans="1:15" ht="23.25">
      <c r="A44" s="16" t="s">
        <v>324</v>
      </c>
      <c r="B44" s="13">
        <v>29</v>
      </c>
      <c r="C44" s="13" t="s">
        <v>2036</v>
      </c>
      <c r="D44" s="13" t="s">
        <v>2037</v>
      </c>
      <c r="E44" s="13">
        <v>0.20200000000000001</v>
      </c>
      <c r="F44" s="14"/>
      <c r="G44" s="15" t="s">
        <v>2038</v>
      </c>
      <c r="H44" s="13" t="s">
        <v>2039</v>
      </c>
      <c r="I44" s="13">
        <v>-0.25</v>
      </c>
      <c r="J44" s="13" t="s">
        <v>2040</v>
      </c>
      <c r="K44" s="13" t="s">
        <v>2041</v>
      </c>
      <c r="L44" s="14"/>
      <c r="M44" s="15" t="s">
        <v>2042</v>
      </c>
      <c r="N44" s="13" t="s">
        <v>1027</v>
      </c>
      <c r="O44" s="13">
        <v>-1.2999999999999999E-2</v>
      </c>
    </row>
    <row r="45" spans="1:15" ht="23.25">
      <c r="A45" s="16" t="s">
        <v>332</v>
      </c>
      <c r="B45" s="13">
        <v>485</v>
      </c>
      <c r="C45" s="15" t="s">
        <v>2043</v>
      </c>
      <c r="D45" s="13" t="s">
        <v>2044</v>
      </c>
      <c r="E45" s="13" t="s">
        <v>697</v>
      </c>
      <c r="F45" s="13">
        <v>-3.3000000000000002E-2</v>
      </c>
      <c r="G45" s="15" t="s">
        <v>2045</v>
      </c>
      <c r="H45" s="13" t="s">
        <v>2046</v>
      </c>
      <c r="I45" s="13">
        <v>-0.27700000000000002</v>
      </c>
      <c r="J45" s="15" t="s">
        <v>2047</v>
      </c>
      <c r="K45" s="13" t="s">
        <v>2048</v>
      </c>
      <c r="L45" s="13">
        <v>-0.14799999999999999</v>
      </c>
      <c r="M45" s="13" t="s">
        <v>2049</v>
      </c>
      <c r="N45" s="15" t="s">
        <v>2050</v>
      </c>
      <c r="O45" s="13">
        <f>0.013</f>
        <v>1.2999999999999999E-2</v>
      </c>
    </row>
    <row r="46" spans="1:15" ht="23.25">
      <c r="A46" s="16" t="s">
        <v>342</v>
      </c>
      <c r="B46" s="13">
        <v>132</v>
      </c>
      <c r="C46" s="15" t="s">
        <v>2051</v>
      </c>
      <c r="D46" s="13" t="s">
        <v>2052</v>
      </c>
      <c r="E46" s="13" t="s">
        <v>697</v>
      </c>
      <c r="F46" s="13">
        <v>-0.04</v>
      </c>
      <c r="G46" s="15" t="s">
        <v>2053</v>
      </c>
      <c r="H46" s="13" t="s">
        <v>2054</v>
      </c>
      <c r="I46" s="13">
        <v>-0.48799999999999999</v>
      </c>
      <c r="J46" s="15" t="s">
        <v>2055</v>
      </c>
      <c r="K46" s="13" t="s">
        <v>2056</v>
      </c>
      <c r="L46" s="13">
        <v>-0.27300000000000002</v>
      </c>
      <c r="M46" s="13" t="s">
        <v>2057</v>
      </c>
      <c r="N46" s="13" t="s">
        <v>2058</v>
      </c>
      <c r="O46" s="14"/>
    </row>
    <row r="47" spans="1:15" ht="23.25">
      <c r="A47" s="16" t="s">
        <v>351</v>
      </c>
      <c r="B47" s="13">
        <v>1256</v>
      </c>
      <c r="C47" s="15" t="s">
        <v>2059</v>
      </c>
      <c r="D47" s="13" t="s">
        <v>2060</v>
      </c>
      <c r="E47" s="13" t="s">
        <v>697</v>
      </c>
      <c r="F47" s="13">
        <v>-7.1999999999999995E-2</v>
      </c>
      <c r="G47" s="15" t="s">
        <v>2061</v>
      </c>
      <c r="H47" s="13" t="s">
        <v>2062</v>
      </c>
      <c r="I47" s="13">
        <v>-6.4000000000000001E-2</v>
      </c>
      <c r="J47" s="15" t="s">
        <v>2063</v>
      </c>
      <c r="K47" s="13" t="s">
        <v>2064</v>
      </c>
      <c r="L47" s="13">
        <v>-0.16800000000000001</v>
      </c>
      <c r="M47" s="15" t="s">
        <v>2065</v>
      </c>
      <c r="N47" s="13" t="s">
        <v>2066</v>
      </c>
      <c r="O47" s="13">
        <v>-2.5999999999999999E-2</v>
      </c>
    </row>
    <row r="48" spans="1:15" ht="23.25">
      <c r="A48" s="16" t="s">
        <v>360</v>
      </c>
      <c r="B48" s="13">
        <v>60</v>
      </c>
      <c r="C48" s="13" t="s">
        <v>2067</v>
      </c>
      <c r="D48" s="13" t="s">
        <v>2068</v>
      </c>
      <c r="E48" s="13">
        <v>7.0000000000000001E-3</v>
      </c>
      <c r="F48" s="14"/>
      <c r="G48" s="13" t="s">
        <v>2069</v>
      </c>
      <c r="H48" s="13" t="s">
        <v>2070</v>
      </c>
      <c r="I48" s="14"/>
      <c r="J48" s="13" t="s">
        <v>2071</v>
      </c>
      <c r="K48" s="13" t="s">
        <v>2072</v>
      </c>
      <c r="L48" s="14"/>
      <c r="M48" s="13" t="s">
        <v>2028</v>
      </c>
      <c r="N48" s="13" t="s">
        <v>1027</v>
      </c>
      <c r="O48" s="14"/>
    </row>
    <row r="49" spans="1:15" ht="20.25">
      <c r="A49" s="11" t="s">
        <v>369</v>
      </c>
      <c r="B49" s="13">
        <v>12</v>
      </c>
      <c r="C49" s="13" t="s">
        <v>2073</v>
      </c>
      <c r="D49" s="13" t="s">
        <v>2074</v>
      </c>
      <c r="E49" s="13">
        <v>0.45300000000000001</v>
      </c>
      <c r="F49" s="14"/>
      <c r="G49" s="13" t="s">
        <v>2075</v>
      </c>
      <c r="H49" s="13" t="s">
        <v>2076</v>
      </c>
      <c r="I49" s="14"/>
      <c r="J49" s="13" t="s">
        <v>2077</v>
      </c>
      <c r="K49" s="13" t="s">
        <v>2078</v>
      </c>
      <c r="L49" s="14"/>
      <c r="M49" s="13" t="s">
        <v>948</v>
      </c>
      <c r="N49" s="15" t="s">
        <v>2079</v>
      </c>
      <c r="O49" s="13">
        <f>0.013</f>
        <v>1.2999999999999999E-2</v>
      </c>
    </row>
    <row r="50" spans="1:15" ht="23.25">
      <c r="A50" s="11" t="s">
        <v>378</v>
      </c>
      <c r="B50" s="13">
        <v>4174</v>
      </c>
      <c r="C50" s="15" t="s">
        <v>2080</v>
      </c>
      <c r="D50" s="13" t="s">
        <v>2081</v>
      </c>
      <c r="E50" s="13" t="s">
        <v>697</v>
      </c>
      <c r="F50" s="13">
        <v>-3.3000000000000002E-2</v>
      </c>
      <c r="G50" s="15" t="s">
        <v>2082</v>
      </c>
      <c r="H50" s="13" t="s">
        <v>2083</v>
      </c>
      <c r="I50" s="13">
        <v>-1.7000000000000001E-2</v>
      </c>
      <c r="J50" s="15" t="s">
        <v>2084</v>
      </c>
      <c r="K50" s="13" t="s">
        <v>2085</v>
      </c>
      <c r="L50" s="13">
        <v>-2.1999999999999999E-2</v>
      </c>
      <c r="M50" s="15" t="s">
        <v>2086</v>
      </c>
      <c r="N50" s="13" t="s">
        <v>2087</v>
      </c>
      <c r="O50" s="13">
        <v>-1.2999999999999999E-2</v>
      </c>
    </row>
    <row r="51" spans="1:15" ht="23.25">
      <c r="A51" s="16" t="s">
        <v>387</v>
      </c>
      <c r="B51" s="13">
        <v>708</v>
      </c>
      <c r="C51" s="15" t="s">
        <v>817</v>
      </c>
      <c r="D51" s="13" t="s">
        <v>1404</v>
      </c>
      <c r="E51" s="13" t="s">
        <v>697</v>
      </c>
      <c r="F51" s="13">
        <v>-1.4999999999999999E-2</v>
      </c>
      <c r="G51" s="15" t="s">
        <v>2088</v>
      </c>
      <c r="H51" s="13" t="s">
        <v>2089</v>
      </c>
      <c r="I51" s="13">
        <v>-8.7999999999999995E-2</v>
      </c>
      <c r="J51" s="13" t="s">
        <v>2090</v>
      </c>
      <c r="K51" s="13" t="s">
        <v>2091</v>
      </c>
      <c r="L51" s="14"/>
      <c r="M51" s="15" t="s">
        <v>2092</v>
      </c>
      <c r="N51" s="13" t="s">
        <v>2093</v>
      </c>
      <c r="O51" s="13">
        <v>-3.6999999999999998E-2</v>
      </c>
    </row>
    <row r="52" spans="1:15" ht="35.25">
      <c r="A52" s="16" t="s">
        <v>395</v>
      </c>
      <c r="B52" s="13">
        <v>1414</v>
      </c>
      <c r="C52" s="15" t="s">
        <v>2094</v>
      </c>
      <c r="D52" s="13" t="s">
        <v>2095</v>
      </c>
      <c r="E52" s="13" t="s">
        <v>697</v>
      </c>
      <c r="F52" s="13">
        <v>-3.7999999999999999E-2</v>
      </c>
      <c r="G52" s="13" t="s">
        <v>2096</v>
      </c>
      <c r="H52" s="13" t="s">
        <v>2097</v>
      </c>
      <c r="I52" s="14"/>
      <c r="J52" s="13" t="s">
        <v>2098</v>
      </c>
      <c r="K52" s="13" t="s">
        <v>2099</v>
      </c>
      <c r="L52" s="14"/>
      <c r="M52" s="13" t="s">
        <v>2100</v>
      </c>
      <c r="N52" s="13" t="s">
        <v>811</v>
      </c>
      <c r="O52" s="14"/>
    </row>
    <row r="53" spans="1:15" ht="35.25">
      <c r="A53" s="16" t="s">
        <v>405</v>
      </c>
      <c r="B53" s="13">
        <v>53</v>
      </c>
      <c r="C53" s="13" t="s">
        <v>2101</v>
      </c>
      <c r="D53" s="13" t="s">
        <v>2102</v>
      </c>
      <c r="E53" s="13">
        <v>5.8000000000000003E-2</v>
      </c>
      <c r="F53" s="14"/>
      <c r="G53" s="13" t="s">
        <v>2103</v>
      </c>
      <c r="H53" s="13" t="s">
        <v>2104</v>
      </c>
      <c r="I53" s="14"/>
      <c r="J53" s="13" t="s">
        <v>2105</v>
      </c>
      <c r="K53" s="13" t="s">
        <v>2106</v>
      </c>
      <c r="L53" s="14"/>
      <c r="M53" s="15" t="s">
        <v>2107</v>
      </c>
      <c r="N53" s="13" t="s">
        <v>2108</v>
      </c>
      <c r="O53" s="13">
        <v>-1.4999999999999999E-2</v>
      </c>
    </row>
    <row r="54" spans="1:15" ht="23.25">
      <c r="A54" s="16" t="s">
        <v>414</v>
      </c>
      <c r="B54" s="13">
        <v>2256</v>
      </c>
      <c r="C54" s="15" t="s">
        <v>726</v>
      </c>
      <c r="D54" s="13" t="s">
        <v>2109</v>
      </c>
      <c r="E54" s="13" t="s">
        <v>697</v>
      </c>
      <c r="F54" s="13">
        <v>-4.0000000000000001E-3</v>
      </c>
      <c r="G54" s="15" t="s">
        <v>2110</v>
      </c>
      <c r="H54" s="13" t="s">
        <v>2111</v>
      </c>
      <c r="I54" s="13">
        <v>-3.3000000000000002E-2</v>
      </c>
      <c r="J54" s="13" t="s">
        <v>2112</v>
      </c>
      <c r="K54" s="13" t="s">
        <v>2113</v>
      </c>
      <c r="L54" s="14"/>
      <c r="M54" s="15" t="s">
        <v>2114</v>
      </c>
      <c r="N54" s="13" t="s">
        <v>2115</v>
      </c>
      <c r="O54" s="13">
        <v>-0.01</v>
      </c>
    </row>
    <row r="55" spans="1:15" ht="23.25">
      <c r="A55" s="16" t="s">
        <v>424</v>
      </c>
      <c r="B55" s="13">
        <v>618</v>
      </c>
      <c r="C55" s="15" t="s">
        <v>2116</v>
      </c>
      <c r="D55" s="13" t="s">
        <v>2117</v>
      </c>
      <c r="E55" s="13" t="s">
        <v>697</v>
      </c>
      <c r="F55" s="13">
        <v>-1.0999999999999999E-2</v>
      </c>
      <c r="G55" s="15" t="s">
        <v>2118</v>
      </c>
      <c r="H55" s="13" t="s">
        <v>2119</v>
      </c>
      <c r="I55" s="13">
        <v>-3.5000000000000003E-2</v>
      </c>
      <c r="J55" s="13" t="s">
        <v>2120</v>
      </c>
      <c r="K55" s="13" t="s">
        <v>2121</v>
      </c>
      <c r="L55" s="14"/>
      <c r="M55" s="15" t="s">
        <v>2122</v>
      </c>
      <c r="N55" s="13" t="s">
        <v>2123</v>
      </c>
      <c r="O55" s="13">
        <v>-3.7999999999999999E-2</v>
      </c>
    </row>
    <row r="56" spans="1:15" ht="35.25">
      <c r="A56" s="16" t="s">
        <v>432</v>
      </c>
      <c r="B56" s="13">
        <v>361</v>
      </c>
      <c r="C56" s="15" t="s">
        <v>2124</v>
      </c>
      <c r="D56" s="13" t="s">
        <v>2125</v>
      </c>
      <c r="E56" s="13" t="s">
        <v>697</v>
      </c>
      <c r="F56" s="13">
        <v>-3.9E-2</v>
      </c>
      <c r="G56" s="13" t="s">
        <v>2126</v>
      </c>
      <c r="H56" s="13" t="s">
        <v>2127</v>
      </c>
      <c r="I56" s="14"/>
      <c r="J56" s="13" t="s">
        <v>2128</v>
      </c>
      <c r="K56" s="13" t="s">
        <v>2129</v>
      </c>
      <c r="L56" s="14"/>
      <c r="M56" s="13" t="s">
        <v>2130</v>
      </c>
      <c r="N56" s="15" t="s">
        <v>2131</v>
      </c>
      <c r="O56" s="13">
        <f>0.011</f>
        <v>1.0999999999999999E-2</v>
      </c>
    </row>
    <row r="57" spans="1:15" ht="23.25">
      <c r="A57" s="16" t="s">
        <v>441</v>
      </c>
      <c r="B57" s="13">
        <v>0</v>
      </c>
      <c r="C57" s="13" t="s">
        <v>1406</v>
      </c>
      <c r="D57" s="13" t="s">
        <v>1406</v>
      </c>
      <c r="E57" s="14"/>
      <c r="F57" s="14"/>
      <c r="G57" s="13" t="s">
        <v>1407</v>
      </c>
      <c r="H57" s="13" t="s">
        <v>1407</v>
      </c>
      <c r="I57" s="14"/>
      <c r="J57" s="13" t="s">
        <v>1406</v>
      </c>
      <c r="K57" s="13" t="s">
        <v>1406</v>
      </c>
      <c r="L57" s="14"/>
      <c r="M57" s="13" t="s">
        <v>1406</v>
      </c>
      <c r="N57" s="13" t="s">
        <v>1406</v>
      </c>
      <c r="O57" s="14"/>
    </row>
    <row r="58" spans="1:15" ht="35.25">
      <c r="A58" s="16" t="s">
        <v>449</v>
      </c>
      <c r="B58" s="13">
        <v>89</v>
      </c>
      <c r="C58" s="15" t="s">
        <v>2132</v>
      </c>
      <c r="D58" s="13" t="s">
        <v>2133</v>
      </c>
      <c r="E58" s="13" t="s">
        <v>697</v>
      </c>
      <c r="F58" s="13">
        <v>-6.9000000000000006E-2</v>
      </c>
      <c r="G58" s="13" t="s">
        <v>2134</v>
      </c>
      <c r="H58" s="13" t="s">
        <v>2135</v>
      </c>
      <c r="I58" s="14"/>
      <c r="J58" s="13" t="s">
        <v>2136</v>
      </c>
      <c r="K58" s="13" t="s">
        <v>2137</v>
      </c>
      <c r="L58" s="14"/>
      <c r="M58" s="13" t="s">
        <v>2138</v>
      </c>
      <c r="N58" s="13" t="s">
        <v>2139</v>
      </c>
      <c r="O58" s="14"/>
    </row>
    <row r="59" spans="1:15" ht="20.25">
      <c r="A59" s="16" t="s">
        <v>460</v>
      </c>
      <c r="B59" s="13">
        <v>262</v>
      </c>
      <c r="C59" s="15" t="s">
        <v>2140</v>
      </c>
      <c r="D59" s="13" t="s">
        <v>2141</v>
      </c>
      <c r="E59" s="13" t="s">
        <v>697</v>
      </c>
      <c r="F59" s="13">
        <v>-0.04</v>
      </c>
      <c r="G59" s="15" t="s">
        <v>2142</v>
      </c>
      <c r="H59" s="13" t="s">
        <v>2143</v>
      </c>
      <c r="I59" s="13">
        <v>-8.5999999999999993E-2</v>
      </c>
      <c r="J59" s="13" t="s">
        <v>2144</v>
      </c>
      <c r="K59" s="13" t="s">
        <v>2145</v>
      </c>
      <c r="L59" s="14"/>
      <c r="M59" s="13" t="s">
        <v>2108</v>
      </c>
      <c r="N59" s="15" t="s">
        <v>1288</v>
      </c>
      <c r="O59" s="13">
        <f>0.018</f>
        <v>1.7999999999999999E-2</v>
      </c>
    </row>
    <row r="60" spans="1:15" ht="23.25">
      <c r="A60" s="16" t="s">
        <v>468</v>
      </c>
      <c r="B60" s="13">
        <v>632</v>
      </c>
      <c r="C60" s="15" t="s">
        <v>2146</v>
      </c>
      <c r="D60" s="13" t="s">
        <v>2147</v>
      </c>
      <c r="E60" s="13" t="s">
        <v>697</v>
      </c>
      <c r="F60" s="13">
        <v>-4.4999999999999998E-2</v>
      </c>
      <c r="G60" s="15" t="s">
        <v>2148</v>
      </c>
      <c r="H60" s="13" t="s">
        <v>2149</v>
      </c>
      <c r="I60" s="13">
        <v>-9.4E-2</v>
      </c>
      <c r="J60" s="13" t="s">
        <v>2150</v>
      </c>
      <c r="K60" s="13" t="s">
        <v>2151</v>
      </c>
      <c r="L60" s="14"/>
      <c r="M60" s="15" t="s">
        <v>2152</v>
      </c>
      <c r="N60" s="13" t="s">
        <v>2153</v>
      </c>
      <c r="O60" s="13">
        <v>-1.9E-2</v>
      </c>
    </row>
    <row r="61" spans="1:15" ht="35.25">
      <c r="A61" s="16" t="s">
        <v>476</v>
      </c>
      <c r="B61" s="13">
        <v>2393</v>
      </c>
      <c r="C61" s="15" t="s">
        <v>2154</v>
      </c>
      <c r="D61" s="13" t="s">
        <v>2155</v>
      </c>
      <c r="E61" s="13" t="s">
        <v>697</v>
      </c>
      <c r="F61" s="13">
        <v>-0.05</v>
      </c>
      <c r="G61" s="15" t="s">
        <v>2156</v>
      </c>
      <c r="H61" s="13" t="s">
        <v>2157</v>
      </c>
      <c r="I61" s="13">
        <v>-0.106</v>
      </c>
      <c r="J61" s="15" t="s">
        <v>2158</v>
      </c>
      <c r="K61" s="13" t="s">
        <v>2159</v>
      </c>
      <c r="L61" s="13">
        <v>-9.6000000000000002E-2</v>
      </c>
      <c r="M61" s="13" t="s">
        <v>2160</v>
      </c>
      <c r="N61" s="13" t="s">
        <v>1982</v>
      </c>
      <c r="O61" s="14"/>
    </row>
    <row r="62" spans="1:15" ht="35.25">
      <c r="A62" s="16" t="s">
        <v>484</v>
      </c>
      <c r="B62" s="13">
        <v>88</v>
      </c>
      <c r="C62" s="13" t="s">
        <v>2161</v>
      </c>
      <c r="D62" s="13" t="s">
        <v>2162</v>
      </c>
      <c r="E62" s="13">
        <v>0.63800000000000001</v>
      </c>
      <c r="F62" s="14"/>
      <c r="G62" s="13" t="s">
        <v>2163</v>
      </c>
      <c r="H62" s="13" t="s">
        <v>2164</v>
      </c>
      <c r="I62" s="14"/>
      <c r="J62" s="13" t="s">
        <v>2165</v>
      </c>
      <c r="K62" s="13" t="s">
        <v>2166</v>
      </c>
      <c r="L62" s="14"/>
      <c r="M62" s="13" t="s">
        <v>2167</v>
      </c>
      <c r="N62" s="15" t="s">
        <v>2168</v>
      </c>
      <c r="O62" s="13">
        <f>0.009</f>
        <v>8.9999999999999993E-3</v>
      </c>
    </row>
    <row r="63" spans="1:15" ht="35.25">
      <c r="A63" s="16" t="s">
        <v>491</v>
      </c>
      <c r="B63" s="13">
        <v>51</v>
      </c>
      <c r="C63" s="13" t="s">
        <v>2169</v>
      </c>
      <c r="D63" s="13" t="s">
        <v>2170</v>
      </c>
      <c r="E63" s="13">
        <v>0.40699999999999997</v>
      </c>
      <c r="F63" s="14"/>
      <c r="G63" s="13" t="s">
        <v>2171</v>
      </c>
      <c r="H63" s="13" t="s">
        <v>2172</v>
      </c>
      <c r="I63" s="14"/>
      <c r="J63" s="13" t="s">
        <v>2173</v>
      </c>
      <c r="K63" s="13" t="s">
        <v>2174</v>
      </c>
      <c r="L63" s="14"/>
      <c r="M63" s="13" t="s">
        <v>2175</v>
      </c>
      <c r="N63" s="13" t="s">
        <v>2176</v>
      </c>
      <c r="O63" s="14"/>
    </row>
    <row r="64" spans="1:15" ht="35.25">
      <c r="A64" s="16" t="s">
        <v>502</v>
      </c>
      <c r="B64" s="13">
        <v>0</v>
      </c>
      <c r="C64" s="13" t="s">
        <v>1406</v>
      </c>
      <c r="D64" s="13" t="s">
        <v>1406</v>
      </c>
      <c r="E64" s="14"/>
      <c r="F64" s="14"/>
      <c r="G64" s="13" t="s">
        <v>1407</v>
      </c>
      <c r="H64" s="13" t="s">
        <v>1407</v>
      </c>
      <c r="I64" s="14"/>
      <c r="J64" s="13" t="s">
        <v>1406</v>
      </c>
      <c r="K64" s="13" t="s">
        <v>1406</v>
      </c>
      <c r="L64" s="14"/>
      <c r="M64" s="13" t="s">
        <v>1406</v>
      </c>
      <c r="N64" s="13" t="s">
        <v>1406</v>
      </c>
      <c r="O64" s="14"/>
    </row>
    <row r="65" spans="1:15" ht="20.25">
      <c r="A65" s="11" t="s">
        <v>508</v>
      </c>
      <c r="B65" s="13">
        <v>21360</v>
      </c>
      <c r="C65" s="13" t="s">
        <v>693</v>
      </c>
      <c r="D65" s="13" t="s">
        <v>693</v>
      </c>
      <c r="E65" s="13">
        <v>0.91400000000000003</v>
      </c>
      <c r="F65" s="14"/>
      <c r="G65" s="13" t="s">
        <v>2177</v>
      </c>
      <c r="H65" s="15" t="s">
        <v>2178</v>
      </c>
      <c r="I65" s="13">
        <f>0.004</f>
        <v>4.0000000000000001E-3</v>
      </c>
      <c r="J65" s="13" t="s">
        <v>2179</v>
      </c>
      <c r="K65" s="15" t="s">
        <v>2116</v>
      </c>
      <c r="L65" s="13">
        <f>0.01</f>
        <v>0.01</v>
      </c>
      <c r="M65" s="15" t="s">
        <v>2180</v>
      </c>
      <c r="N65" s="13" t="s">
        <v>1250</v>
      </c>
      <c r="O65" s="13">
        <v>-0.02</v>
      </c>
    </row>
    <row r="66" spans="1:15" ht="23.25">
      <c r="A66" s="16" t="s">
        <v>514</v>
      </c>
      <c r="B66" s="13">
        <v>2062</v>
      </c>
      <c r="C66" s="13" t="s">
        <v>2181</v>
      </c>
      <c r="D66" s="15" t="s">
        <v>2182</v>
      </c>
      <c r="E66" s="13" t="s">
        <v>697</v>
      </c>
      <c r="F66" s="13">
        <f>0.018</f>
        <v>1.7999999999999999E-2</v>
      </c>
      <c r="G66" s="13" t="s">
        <v>2183</v>
      </c>
      <c r="H66" s="15" t="s">
        <v>2184</v>
      </c>
      <c r="I66" s="13">
        <f>0.04</f>
        <v>0.04</v>
      </c>
      <c r="J66" s="13" t="s">
        <v>2185</v>
      </c>
      <c r="K66" s="13" t="s">
        <v>2186</v>
      </c>
      <c r="L66" s="14"/>
      <c r="M66" s="13" t="s">
        <v>2187</v>
      </c>
      <c r="N66" s="13" t="s">
        <v>2188</v>
      </c>
      <c r="O66" s="14"/>
    </row>
    <row r="67" spans="1:15" ht="23.25">
      <c r="A67" s="16" t="s">
        <v>523</v>
      </c>
      <c r="B67" s="13">
        <v>4</v>
      </c>
      <c r="C67" s="13" t="s">
        <v>2189</v>
      </c>
      <c r="D67" s="13" t="s">
        <v>2190</v>
      </c>
      <c r="E67" s="13">
        <v>8.2000000000000003E-2</v>
      </c>
      <c r="F67" s="14"/>
      <c r="G67" s="13" t="s">
        <v>2191</v>
      </c>
      <c r="H67" s="13" t="s">
        <v>2192</v>
      </c>
      <c r="I67" s="14"/>
      <c r="J67" s="13" t="s">
        <v>2193</v>
      </c>
      <c r="K67" s="13" t="s">
        <v>2194</v>
      </c>
      <c r="L67" s="14"/>
      <c r="M67" s="15" t="s">
        <v>2115</v>
      </c>
      <c r="N67" s="13" t="s">
        <v>2195</v>
      </c>
      <c r="O67" s="13">
        <v>-1.0999999999999999E-2</v>
      </c>
    </row>
    <row r="68" spans="1:15" ht="23.25">
      <c r="A68" s="16" t="s">
        <v>531</v>
      </c>
      <c r="B68" s="13">
        <v>0</v>
      </c>
      <c r="C68" s="13" t="s">
        <v>1406</v>
      </c>
      <c r="D68" s="13" t="s">
        <v>1406</v>
      </c>
      <c r="E68" s="14"/>
      <c r="F68" s="14"/>
      <c r="G68" s="13" t="s">
        <v>1407</v>
      </c>
      <c r="H68" s="13" t="s">
        <v>1407</v>
      </c>
      <c r="I68" s="14"/>
      <c r="J68" s="13" t="s">
        <v>1406</v>
      </c>
      <c r="K68" s="13" t="s">
        <v>1406</v>
      </c>
      <c r="L68" s="14"/>
      <c r="M68" s="13" t="s">
        <v>1406</v>
      </c>
      <c r="N68" s="13" t="s">
        <v>1406</v>
      </c>
      <c r="O68" s="14"/>
    </row>
    <row r="69" spans="1:15" ht="23.25">
      <c r="A69" s="16" t="s">
        <v>538</v>
      </c>
      <c r="B69" s="13">
        <v>0</v>
      </c>
      <c r="C69" s="13" t="s">
        <v>1406</v>
      </c>
      <c r="D69" s="13" t="s">
        <v>1406</v>
      </c>
      <c r="E69" s="14"/>
      <c r="F69" s="14"/>
      <c r="G69" s="13" t="s">
        <v>1407</v>
      </c>
      <c r="H69" s="13" t="s">
        <v>1407</v>
      </c>
      <c r="I69" s="14"/>
      <c r="J69" s="13" t="s">
        <v>1406</v>
      </c>
      <c r="K69" s="13" t="s">
        <v>1406</v>
      </c>
      <c r="L69" s="14"/>
      <c r="M69" s="13" t="s">
        <v>1406</v>
      </c>
      <c r="N69" s="13" t="s">
        <v>1406</v>
      </c>
      <c r="O69" s="14"/>
    </row>
    <row r="70" spans="1:15" ht="20.25">
      <c r="A70" s="16" t="s">
        <v>541</v>
      </c>
      <c r="B70" s="13">
        <v>0</v>
      </c>
      <c r="C70" s="13" t="s">
        <v>1406</v>
      </c>
      <c r="D70" s="13" t="s">
        <v>1406</v>
      </c>
      <c r="E70" s="14"/>
      <c r="F70" s="14"/>
      <c r="G70" s="13" t="s">
        <v>1407</v>
      </c>
      <c r="H70" s="13" t="s">
        <v>1407</v>
      </c>
      <c r="I70" s="14"/>
      <c r="J70" s="13" t="s">
        <v>1406</v>
      </c>
      <c r="K70" s="13" t="s">
        <v>1406</v>
      </c>
      <c r="L70" s="14"/>
      <c r="M70" s="13" t="s">
        <v>1406</v>
      </c>
      <c r="N70" s="13" t="s">
        <v>1406</v>
      </c>
      <c r="O70" s="14"/>
    </row>
    <row r="71" spans="1:15" ht="20.25">
      <c r="A71" s="16" t="s">
        <v>546</v>
      </c>
      <c r="B71" s="13">
        <v>52</v>
      </c>
      <c r="C71" s="13" t="s">
        <v>2196</v>
      </c>
      <c r="D71" s="13" t="s">
        <v>2197</v>
      </c>
      <c r="E71" s="13">
        <v>0.247</v>
      </c>
      <c r="F71" s="14"/>
      <c r="G71" s="13" t="s">
        <v>2198</v>
      </c>
      <c r="H71" s="13" t="s">
        <v>2134</v>
      </c>
      <c r="I71" s="14"/>
      <c r="J71" s="13" t="s">
        <v>2199</v>
      </c>
      <c r="K71" s="13" t="s">
        <v>2200</v>
      </c>
      <c r="L71" s="14"/>
      <c r="M71" s="13" t="s">
        <v>2201</v>
      </c>
      <c r="N71" s="13" t="s">
        <v>1916</v>
      </c>
      <c r="O71" s="14"/>
    </row>
    <row r="72" spans="1:15" ht="23.25">
      <c r="A72" s="16" t="s">
        <v>552</v>
      </c>
      <c r="B72" s="13">
        <v>0</v>
      </c>
      <c r="C72" s="13" t="s">
        <v>1406</v>
      </c>
      <c r="D72" s="13" t="s">
        <v>1406</v>
      </c>
      <c r="E72" s="14"/>
      <c r="F72" s="14"/>
      <c r="G72" s="13" t="s">
        <v>1407</v>
      </c>
      <c r="H72" s="13" t="s">
        <v>1407</v>
      </c>
      <c r="I72" s="14"/>
      <c r="J72" s="13" t="s">
        <v>1406</v>
      </c>
      <c r="K72" s="13" t="s">
        <v>1406</v>
      </c>
      <c r="L72" s="14"/>
      <c r="M72" s="13" t="s">
        <v>1406</v>
      </c>
      <c r="N72" s="13" t="s">
        <v>1406</v>
      </c>
      <c r="O72" s="14"/>
    </row>
    <row r="73" spans="1:15" ht="23.25">
      <c r="A73" s="16" t="s">
        <v>557</v>
      </c>
      <c r="B73" s="13">
        <v>0</v>
      </c>
      <c r="C73" s="13" t="s">
        <v>1406</v>
      </c>
      <c r="D73" s="13" t="s">
        <v>1406</v>
      </c>
      <c r="E73" s="14"/>
      <c r="F73" s="14"/>
      <c r="G73" s="13" t="s">
        <v>1407</v>
      </c>
      <c r="H73" s="13" t="s">
        <v>1407</v>
      </c>
      <c r="I73" s="14"/>
      <c r="J73" s="13" t="s">
        <v>1406</v>
      </c>
      <c r="K73" s="13" t="s">
        <v>1406</v>
      </c>
      <c r="L73" s="14"/>
      <c r="M73" s="13" t="s">
        <v>1406</v>
      </c>
      <c r="N73" s="13" t="s">
        <v>1406</v>
      </c>
      <c r="O73" s="14"/>
    </row>
    <row r="74" spans="1:15" ht="23.25">
      <c r="A74" s="16" t="s">
        <v>560</v>
      </c>
      <c r="B74" s="13">
        <v>0</v>
      </c>
      <c r="C74" s="13" t="s">
        <v>1406</v>
      </c>
      <c r="D74" s="13" t="s">
        <v>1406</v>
      </c>
      <c r="E74" s="14"/>
      <c r="F74" s="14"/>
      <c r="G74" s="13" t="s">
        <v>1407</v>
      </c>
      <c r="H74" s="13" t="s">
        <v>1407</v>
      </c>
      <c r="I74" s="14"/>
      <c r="J74" s="13" t="s">
        <v>1406</v>
      </c>
      <c r="K74" s="13" t="s">
        <v>1406</v>
      </c>
      <c r="L74" s="14"/>
      <c r="M74" s="13" t="s">
        <v>1406</v>
      </c>
      <c r="N74" s="13" t="s">
        <v>1406</v>
      </c>
      <c r="O74" s="14"/>
    </row>
    <row r="75" spans="1:15" ht="23.25">
      <c r="A75" s="16" t="s">
        <v>562</v>
      </c>
      <c r="B75" s="13">
        <v>0</v>
      </c>
      <c r="C75" s="13" t="s">
        <v>1406</v>
      </c>
      <c r="D75" s="13" t="s">
        <v>1406</v>
      </c>
      <c r="E75" s="14"/>
      <c r="F75" s="14"/>
      <c r="G75" s="13" t="s">
        <v>1407</v>
      </c>
      <c r="H75" s="13" t="s">
        <v>1407</v>
      </c>
      <c r="I75" s="14"/>
      <c r="J75" s="13" t="s">
        <v>1406</v>
      </c>
      <c r="K75" s="13" t="s">
        <v>1406</v>
      </c>
      <c r="L75" s="14"/>
      <c r="M75" s="13" t="s">
        <v>1406</v>
      </c>
      <c r="N75" s="13" t="s">
        <v>1406</v>
      </c>
      <c r="O75" s="14"/>
    </row>
    <row r="76" spans="1:15" ht="20.25">
      <c r="A76" s="16" t="s">
        <v>567</v>
      </c>
      <c r="B76" s="13">
        <v>0</v>
      </c>
      <c r="C76" s="13" t="s">
        <v>1406</v>
      </c>
      <c r="D76" s="13" t="s">
        <v>1406</v>
      </c>
      <c r="E76" s="14"/>
      <c r="F76" s="14"/>
      <c r="G76" s="13" t="s">
        <v>1407</v>
      </c>
      <c r="H76" s="13" t="s">
        <v>1407</v>
      </c>
      <c r="I76" s="14"/>
      <c r="J76" s="13" t="s">
        <v>1406</v>
      </c>
      <c r="K76" s="13" t="s">
        <v>1406</v>
      </c>
      <c r="L76" s="14"/>
      <c r="M76" s="13" t="s">
        <v>1406</v>
      </c>
      <c r="N76" s="13" t="s">
        <v>1406</v>
      </c>
      <c r="O76" s="14"/>
    </row>
    <row r="77" spans="1:15" ht="23.25">
      <c r="A77" s="16" t="s">
        <v>574</v>
      </c>
      <c r="B77" s="13">
        <v>0</v>
      </c>
      <c r="C77" s="13" t="s">
        <v>1406</v>
      </c>
      <c r="D77" s="13" t="s">
        <v>1406</v>
      </c>
      <c r="E77" s="14"/>
      <c r="F77" s="14"/>
      <c r="G77" s="13" t="s">
        <v>1407</v>
      </c>
      <c r="H77" s="13" t="s">
        <v>1407</v>
      </c>
      <c r="I77" s="14"/>
      <c r="J77" s="13" t="s">
        <v>1406</v>
      </c>
      <c r="K77" s="13" t="s">
        <v>1406</v>
      </c>
      <c r="L77" s="14"/>
      <c r="M77" s="13" t="s">
        <v>1406</v>
      </c>
      <c r="N77" s="13" t="s">
        <v>1406</v>
      </c>
      <c r="O77" s="14"/>
    </row>
    <row r="78" spans="1:15" ht="23.25">
      <c r="A78" s="16" t="s">
        <v>581</v>
      </c>
      <c r="B78" s="13">
        <v>0</v>
      </c>
      <c r="C78" s="13" t="s">
        <v>1406</v>
      </c>
      <c r="D78" s="13" t="s">
        <v>1406</v>
      </c>
      <c r="E78" s="14"/>
      <c r="F78" s="14"/>
      <c r="G78" s="13" t="s">
        <v>1407</v>
      </c>
      <c r="H78" s="13" t="s">
        <v>1407</v>
      </c>
      <c r="I78" s="14"/>
      <c r="J78" s="13" t="s">
        <v>1406</v>
      </c>
      <c r="K78" s="13" t="s">
        <v>1406</v>
      </c>
      <c r="L78" s="14"/>
      <c r="M78" s="13" t="s">
        <v>1406</v>
      </c>
      <c r="N78" s="13" t="s">
        <v>1406</v>
      </c>
      <c r="O78" s="14"/>
    </row>
    <row r="79" spans="1:15" ht="35.25">
      <c r="A79" s="16" t="s">
        <v>586</v>
      </c>
      <c r="B79" s="13">
        <v>541</v>
      </c>
      <c r="C79" s="13" t="s">
        <v>2202</v>
      </c>
      <c r="D79" s="13" t="s">
        <v>2203</v>
      </c>
      <c r="E79" s="13">
        <v>1.0999999999999999E-2</v>
      </c>
      <c r="F79" s="14"/>
      <c r="G79" s="13" t="s">
        <v>2204</v>
      </c>
      <c r="H79" s="13" t="s">
        <v>2205</v>
      </c>
      <c r="I79" s="14"/>
      <c r="J79" s="13" t="s">
        <v>2206</v>
      </c>
      <c r="K79" s="13" t="s">
        <v>2207</v>
      </c>
      <c r="L79" s="14"/>
      <c r="M79" s="13" t="s">
        <v>2208</v>
      </c>
      <c r="N79" s="13" t="s">
        <v>2209</v>
      </c>
      <c r="O79" s="14"/>
    </row>
    <row r="80" spans="1:15" ht="20.25">
      <c r="A80" s="16" t="s">
        <v>596</v>
      </c>
      <c r="B80" s="13">
        <v>21251</v>
      </c>
      <c r="C80" s="13" t="s">
        <v>2210</v>
      </c>
      <c r="D80" s="13" t="s">
        <v>1899</v>
      </c>
      <c r="E80" s="13" t="s">
        <v>697</v>
      </c>
      <c r="F80" s="14"/>
      <c r="G80" s="13" t="s">
        <v>795</v>
      </c>
      <c r="H80" s="13" t="s">
        <v>1578</v>
      </c>
      <c r="I80" s="14"/>
      <c r="J80" s="15" t="s">
        <v>2176</v>
      </c>
      <c r="K80" s="13" t="s">
        <v>2211</v>
      </c>
      <c r="L80" s="13">
        <v>-0.03</v>
      </c>
      <c r="M80" s="13" t="s">
        <v>2212</v>
      </c>
      <c r="N80" s="15" t="s">
        <v>2213</v>
      </c>
      <c r="O80" s="13">
        <f>0.133</f>
        <v>0.13300000000000001</v>
      </c>
    </row>
    <row r="81" spans="1:19" ht="35.25">
      <c r="A81" s="16" t="s">
        <v>606</v>
      </c>
      <c r="B81" s="13">
        <v>474</v>
      </c>
      <c r="C81" s="15" t="s">
        <v>2214</v>
      </c>
      <c r="D81" s="13" t="s">
        <v>2215</v>
      </c>
      <c r="E81" s="13" t="s">
        <v>697</v>
      </c>
      <c r="F81" s="13">
        <v>-2.1999999999999999E-2</v>
      </c>
      <c r="G81" s="13" t="s">
        <v>2216</v>
      </c>
      <c r="H81" s="13" t="s">
        <v>2217</v>
      </c>
      <c r="I81" s="14"/>
      <c r="J81" s="13" t="s">
        <v>2218</v>
      </c>
      <c r="K81" s="13" t="s">
        <v>2219</v>
      </c>
      <c r="L81" s="14"/>
      <c r="M81" s="15" t="s">
        <v>2220</v>
      </c>
      <c r="N81" s="13" t="s">
        <v>2221</v>
      </c>
      <c r="O81" s="13">
        <v>-0.03</v>
      </c>
    </row>
    <row r="82" spans="1:19" ht="35.25">
      <c r="A82" s="16" t="s">
        <v>613</v>
      </c>
      <c r="B82" s="13">
        <v>1293</v>
      </c>
      <c r="C82" s="15" t="s">
        <v>2222</v>
      </c>
      <c r="D82" s="13" t="s">
        <v>2223</v>
      </c>
      <c r="E82" s="13" t="s">
        <v>697</v>
      </c>
      <c r="F82" s="13">
        <v>-1.4999999999999999E-2</v>
      </c>
      <c r="G82" s="13" t="s">
        <v>2224</v>
      </c>
      <c r="H82" s="13" t="s">
        <v>2225</v>
      </c>
      <c r="I82" s="14"/>
      <c r="J82" s="13" t="s">
        <v>2226</v>
      </c>
      <c r="K82" s="13" t="s">
        <v>2227</v>
      </c>
      <c r="L82" s="14"/>
      <c r="M82" s="15" t="s">
        <v>2228</v>
      </c>
      <c r="N82" s="13" t="s">
        <v>2229</v>
      </c>
      <c r="O82" s="13">
        <v>-1.4999999999999999E-2</v>
      </c>
    </row>
    <row r="83" spans="1:19" ht="20.25">
      <c r="A83" s="16" t="s">
        <v>622</v>
      </c>
      <c r="B83" s="13">
        <v>356</v>
      </c>
      <c r="C83" s="15" t="s">
        <v>1943</v>
      </c>
      <c r="D83" s="13" t="s">
        <v>2230</v>
      </c>
      <c r="E83" s="13" t="s">
        <v>697</v>
      </c>
      <c r="F83" s="13">
        <v>-6.9000000000000006E-2</v>
      </c>
      <c r="G83" s="15" t="s">
        <v>2231</v>
      </c>
      <c r="H83" s="13" t="s">
        <v>2232</v>
      </c>
      <c r="I83" s="13">
        <v>-0.41799999999999998</v>
      </c>
      <c r="J83" s="13" t="s">
        <v>2233</v>
      </c>
      <c r="K83" s="13" t="s">
        <v>2234</v>
      </c>
      <c r="L83" s="14"/>
      <c r="M83" s="15" t="s">
        <v>1948</v>
      </c>
      <c r="N83" s="13" t="s">
        <v>2235</v>
      </c>
      <c r="O83" s="13">
        <v>-0.26</v>
      </c>
    </row>
    <row r="84" spans="1:19" ht="23.25">
      <c r="A84" s="16" t="s">
        <v>627</v>
      </c>
      <c r="B84" s="13">
        <v>23</v>
      </c>
      <c r="C84" s="13" t="s">
        <v>2236</v>
      </c>
      <c r="D84" s="13" t="s">
        <v>2237</v>
      </c>
      <c r="E84" s="13">
        <v>7.5999999999999998E-2</v>
      </c>
      <c r="F84" s="14"/>
      <c r="G84" s="13" t="s">
        <v>2238</v>
      </c>
      <c r="H84" s="13" t="s">
        <v>2239</v>
      </c>
      <c r="I84" s="14"/>
      <c r="J84" s="13" t="s">
        <v>2240</v>
      </c>
      <c r="K84" s="13" t="s">
        <v>1406</v>
      </c>
      <c r="L84" s="14"/>
      <c r="M84" s="13" t="s">
        <v>715</v>
      </c>
      <c r="N84" s="15" t="s">
        <v>688</v>
      </c>
      <c r="O84" s="13">
        <f>0.001</f>
        <v>1E-3</v>
      </c>
    </row>
    <row r="85" spans="1:19" ht="35.25">
      <c r="A85" s="16" t="s">
        <v>502</v>
      </c>
      <c r="B85" s="13">
        <v>0</v>
      </c>
      <c r="C85" s="13" t="s">
        <v>1406</v>
      </c>
      <c r="D85" s="13" t="s">
        <v>1406</v>
      </c>
      <c r="E85" s="14"/>
      <c r="F85" s="14"/>
      <c r="G85" s="13" t="s">
        <v>1407</v>
      </c>
      <c r="H85" s="13" t="s">
        <v>1407</v>
      </c>
      <c r="I85" s="14"/>
      <c r="J85" s="13" t="s">
        <v>1406</v>
      </c>
      <c r="K85" s="13" t="s">
        <v>1406</v>
      </c>
      <c r="L85" s="14"/>
      <c r="M85" s="13" t="s">
        <v>1406</v>
      </c>
      <c r="N85" s="13" t="s">
        <v>1406</v>
      </c>
      <c r="O85" s="14"/>
    </row>
    <row r="86" spans="1:19" ht="23.25">
      <c r="A86" s="16" t="s">
        <v>635</v>
      </c>
      <c r="B86" s="13">
        <v>47</v>
      </c>
      <c r="C86" s="13" t="s">
        <v>2036</v>
      </c>
      <c r="D86" s="13" t="s">
        <v>2241</v>
      </c>
      <c r="E86" s="13">
        <v>0.28000000000000003</v>
      </c>
      <c r="F86" s="14"/>
      <c r="G86" s="13" t="s">
        <v>2242</v>
      </c>
      <c r="H86" s="13" t="s">
        <v>2243</v>
      </c>
      <c r="I86" s="14"/>
      <c r="J86" s="13" t="s">
        <v>2244</v>
      </c>
      <c r="K86" s="13" t="s">
        <v>2245</v>
      </c>
      <c r="L86" s="14"/>
      <c r="M86" s="13" t="s">
        <v>2130</v>
      </c>
      <c r="N86" s="15" t="s">
        <v>1994</v>
      </c>
      <c r="O86" s="13">
        <f>0.007</f>
        <v>7.0000000000000001E-3</v>
      </c>
    </row>
    <row r="87" spans="1:19" ht="20.25">
      <c r="A87" s="16" t="s">
        <v>643</v>
      </c>
      <c r="B87" s="13">
        <v>47</v>
      </c>
      <c r="C87" s="13" t="s">
        <v>2246</v>
      </c>
      <c r="D87" s="13" t="s">
        <v>2247</v>
      </c>
      <c r="E87" s="13">
        <v>0.84299999999999997</v>
      </c>
      <c r="F87" s="14"/>
      <c r="G87" s="13" t="s">
        <v>2248</v>
      </c>
      <c r="H87" s="13" t="s">
        <v>2249</v>
      </c>
      <c r="I87" s="14"/>
      <c r="J87" s="13" t="s">
        <v>2250</v>
      </c>
      <c r="K87" s="13" t="s">
        <v>2251</v>
      </c>
      <c r="L87" s="14"/>
      <c r="M87" s="13" t="s">
        <v>2252</v>
      </c>
      <c r="N87" s="13" t="s">
        <v>2253</v>
      </c>
      <c r="O87" s="14"/>
    </row>
    <row r="88" spans="1:19" ht="20.25">
      <c r="A88" s="12" t="s">
        <v>651</v>
      </c>
      <c r="B88" s="13">
        <v>0</v>
      </c>
      <c r="C88" s="13" t="s">
        <v>1406</v>
      </c>
      <c r="D88" s="13" t="s">
        <v>1406</v>
      </c>
      <c r="E88" s="14"/>
      <c r="F88" s="14"/>
      <c r="G88" s="13" t="s">
        <v>1407</v>
      </c>
      <c r="H88" s="13" t="s">
        <v>1407</v>
      </c>
      <c r="I88" s="14"/>
      <c r="J88" s="13" t="s">
        <v>1406</v>
      </c>
      <c r="K88" s="13" t="s">
        <v>1406</v>
      </c>
      <c r="L88" s="14"/>
      <c r="M88" s="13" t="s">
        <v>1406</v>
      </c>
      <c r="N88" s="13" t="s">
        <v>1406</v>
      </c>
      <c r="O88" s="14"/>
    </row>
    <row r="89" spans="1:19" ht="20.25">
      <c r="A89" s="1" t="s">
        <v>655</v>
      </c>
      <c r="B89" s="13">
        <v>21767</v>
      </c>
      <c r="C89" s="15" t="s">
        <v>2254</v>
      </c>
      <c r="D89" s="13" t="s">
        <v>935</v>
      </c>
      <c r="E89" s="13" t="s">
        <v>697</v>
      </c>
      <c r="F89" s="13">
        <v>-7.0000000000000001E-3</v>
      </c>
      <c r="G89" s="15" t="s">
        <v>2255</v>
      </c>
      <c r="H89" s="13" t="s">
        <v>2256</v>
      </c>
      <c r="I89" s="13">
        <v>-7.0000000000000001E-3</v>
      </c>
      <c r="J89" s="13" t="s">
        <v>2257</v>
      </c>
      <c r="K89" s="13" t="s">
        <v>2258</v>
      </c>
      <c r="L89" s="14"/>
      <c r="M89" s="15" t="s">
        <v>998</v>
      </c>
      <c r="N89" s="13" t="s">
        <v>1214</v>
      </c>
      <c r="O89" s="13">
        <v>-1.0999999999999999E-2</v>
      </c>
      <c r="P89" s="19"/>
      <c r="Q89" s="19"/>
      <c r="R89" s="19"/>
      <c r="S89" s="19"/>
    </row>
    <row r="90" spans="1:19">
      <c r="A90" s="17"/>
      <c r="E90" s="18"/>
    </row>
    <row r="91" spans="1:19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</row>
    <row r="92" spans="1:19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</row>
    <row r="93" spans="1:19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</row>
    <row r="94" spans="1:19">
      <c r="A94" s="18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</row>
    <row r="95" spans="1:19">
      <c r="A95" s="18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</row>
    <row r="96" spans="1:19">
      <c r="A96" s="18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</row>
    <row r="97" spans="1:15">
      <c r="A97" s="18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</row>
    <row r="98" spans="1:15">
      <c r="A98" s="18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</row>
    <row r="99" spans="1:15">
      <c r="A99" s="18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</row>
    <row r="100" spans="1:15">
      <c r="A100" s="18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</row>
    <row r="101" spans="1:15">
      <c r="A101" s="18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</row>
    <row r="102" spans="1:15">
      <c r="A102" s="18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</row>
    <row r="103" spans="1:15">
      <c r="A103" s="18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</row>
    <row r="104" spans="1:15">
      <c r="A104" s="18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</row>
    <row r="105" spans="1:15">
      <c r="A105" s="18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</row>
    <row r="106" spans="1:15">
      <c r="A106" s="18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</row>
    <row r="107" spans="1:15">
      <c r="A107" s="18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</row>
    <row r="108" spans="1:15">
      <c r="A108" s="18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</row>
    <row r="109" spans="1:15">
      <c r="A109" s="18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</row>
    <row r="110" spans="1:15">
      <c r="A110" s="18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</row>
    <row r="111" spans="1:15">
      <c r="A111" s="18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</row>
    <row r="112" spans="1:15">
      <c r="A112" s="18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</row>
    <row r="113" spans="1:15">
      <c r="A113" s="18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</row>
    <row r="114" spans="1:15">
      <c r="A114" s="18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</row>
    <row r="115" spans="1:15">
      <c r="A115" s="18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</row>
    <row r="116" spans="1:15">
      <c r="A116" s="18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</row>
    <row r="117" spans="1:15">
      <c r="A117" s="18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</row>
    <row r="118" spans="1:15">
      <c r="A118" s="18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</row>
    <row r="119" spans="1:15">
      <c r="A119" s="18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</row>
    <row r="120" spans="1:15">
      <c r="A120" s="18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</row>
    <row r="121" spans="1:15">
      <c r="A121" s="18"/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</row>
    <row r="122" spans="1:15">
      <c r="A122" s="18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</row>
    <row r="123" spans="1:15">
      <c r="A123" s="18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</row>
    <row r="124" spans="1:15">
      <c r="A124" s="18"/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</row>
    <row r="125" spans="1:15">
      <c r="A125" s="18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</row>
    <row r="126" spans="1:15">
      <c r="A126" s="18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</row>
    <row r="127" spans="1:15">
      <c r="A127" s="18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</row>
    <row r="128" spans="1:15">
      <c r="A128" s="18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</row>
    <row r="129" spans="1:15">
      <c r="A129" s="18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</row>
    <row r="130" spans="1:15">
      <c r="A130" s="18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</row>
    <row r="131" spans="1:15">
      <c r="A131" s="18"/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</row>
    <row r="132" spans="1:15">
      <c r="A132" s="18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</row>
    <row r="133" spans="1:15">
      <c r="A133" s="18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</row>
    <row r="134" spans="1:15">
      <c r="A134" s="18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</row>
    <row r="135" spans="1:15">
      <c r="A135" s="18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</row>
    <row r="136" spans="1:15">
      <c r="A136" s="18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</row>
    <row r="137" spans="1:15">
      <c r="A137" s="18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</row>
    <row r="138" spans="1:15">
      <c r="A138" s="18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</row>
    <row r="139" spans="1:15">
      <c r="A139" s="18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</row>
    <row r="140" spans="1:15">
      <c r="A140" s="18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</row>
    <row r="141" spans="1:15">
      <c r="A141" s="18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</row>
    <row r="142" spans="1:15">
      <c r="A142" s="18"/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</row>
    <row r="143" spans="1:15">
      <c r="A143" s="18"/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</row>
    <row r="144" spans="1:15">
      <c r="A144" s="18"/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</row>
    <row r="145" spans="1:15">
      <c r="A145" s="18"/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</row>
    <row r="146" spans="1:15">
      <c r="A146" s="18"/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</row>
    <row r="147" spans="1:15">
      <c r="A147" s="18"/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</row>
    <row r="148" spans="1:15">
      <c r="A148" s="18"/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</row>
    <row r="149" spans="1:15">
      <c r="A149" s="18"/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</row>
    <row r="150" spans="1:15">
      <c r="A150" s="18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</row>
    <row r="151" spans="1:15">
      <c r="A151" s="18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</row>
    <row r="152" spans="1:15">
      <c r="A152" s="18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</row>
    <row r="153" spans="1:15">
      <c r="A153" s="18"/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</row>
    <row r="154" spans="1:15">
      <c r="A154" s="18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</row>
    <row r="155" spans="1:15">
      <c r="A155" s="18"/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</row>
    <row r="156" spans="1:15">
      <c r="A156" s="18"/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</row>
    <row r="157" spans="1:15">
      <c r="A157" s="18"/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</row>
    <row r="158" spans="1:15">
      <c r="A158" s="18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</row>
    <row r="159" spans="1:15">
      <c r="A159" s="18"/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</row>
    <row r="160" spans="1:15">
      <c r="A160" s="18"/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</row>
    <row r="161" spans="1:15">
      <c r="A161" s="18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</row>
    <row r="162" spans="1:15">
      <c r="A162" s="18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</row>
    <row r="163" spans="1:15">
      <c r="A163" s="18"/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</row>
    <row r="164" spans="1:15">
      <c r="A164" s="18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</row>
    <row r="165" spans="1:15">
      <c r="A165" s="18"/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</row>
    <row r="166" spans="1:15">
      <c r="A166" s="18"/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</row>
    <row r="167" spans="1:15">
      <c r="A167" s="18"/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</row>
    <row r="168" spans="1:15">
      <c r="A168" s="18"/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</row>
    <row r="169" spans="1:15">
      <c r="A169" s="18"/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</row>
    <row r="170" spans="1:15">
      <c r="A170" s="18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</row>
    <row r="171" spans="1:15">
      <c r="A171" s="18"/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</row>
    <row r="172" spans="1:15">
      <c r="A172" s="18"/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</row>
    <row r="173" spans="1:15">
      <c r="A173" s="18"/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</row>
    <row r="174" spans="1:15">
      <c r="A174" s="18"/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</row>
    <row r="175" spans="1:15">
      <c r="A175" s="18"/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</row>
    <row r="176" spans="1:15">
      <c r="A176" s="18"/>
      <c r="B176" s="18"/>
      <c r="C176" s="18"/>
      <c r="D176" s="18"/>
      <c r="E176" s="18"/>
      <c r="F176" s="18"/>
      <c r="G176" s="18"/>
      <c r="H176" s="18"/>
      <c r="I176" s="18"/>
    </row>
    <row r="177" spans="1:1">
      <c r="A177" s="17"/>
    </row>
    <row r="178" spans="1:1">
      <c r="A178" s="17"/>
    </row>
    <row r="179" spans="1:1">
      <c r="A179" s="17"/>
    </row>
    <row r="180" spans="1:1">
      <c r="A180" s="17"/>
    </row>
    <row r="181" spans="1:1">
      <c r="A181" s="17"/>
    </row>
    <row r="182" spans="1:1">
      <c r="A182" s="17"/>
    </row>
    <row r="183" spans="1:1">
      <c r="A183" s="17"/>
    </row>
    <row r="184" spans="1:1">
      <c r="A184" s="17"/>
    </row>
    <row r="185" spans="1:1">
      <c r="A185" s="17"/>
    </row>
    <row r="186" spans="1:1">
      <c r="A186" s="17"/>
    </row>
    <row r="187" spans="1:1">
      <c r="A187" s="17"/>
    </row>
    <row r="188" spans="1:1">
      <c r="A188" s="17"/>
    </row>
    <row r="189" spans="1:1">
      <c r="A189" s="17"/>
    </row>
    <row r="190" spans="1:1">
      <c r="A190" s="17"/>
    </row>
    <row r="191" spans="1:1">
      <c r="A191" s="17"/>
    </row>
    <row r="192" spans="1:1">
      <c r="A192" s="17"/>
    </row>
    <row r="193" spans="1:1">
      <c r="A193" s="17"/>
    </row>
    <row r="194" spans="1:1">
      <c r="A194" s="17"/>
    </row>
    <row r="195" spans="1:1">
      <c r="A195" s="17"/>
    </row>
    <row r="196" spans="1:1">
      <c r="A196" s="17"/>
    </row>
    <row r="197" spans="1:1">
      <c r="A197" s="17"/>
    </row>
    <row r="198" spans="1:1">
      <c r="A198" s="17"/>
    </row>
    <row r="199" spans="1:1">
      <c r="A199" s="17"/>
    </row>
    <row r="200" spans="1:1">
      <c r="A200" s="17"/>
    </row>
    <row r="201" spans="1:1">
      <c r="A201" s="17"/>
    </row>
    <row r="202" spans="1:1">
      <c r="A202" s="17"/>
    </row>
    <row r="203" spans="1:1">
      <c r="A203" s="17"/>
    </row>
    <row r="204" spans="1:1">
      <c r="A204" s="17"/>
    </row>
    <row r="205" spans="1:1">
      <c r="A205" s="17"/>
    </row>
    <row r="206" spans="1:1">
      <c r="A206" s="17"/>
    </row>
    <row r="207" spans="1:1">
      <c r="A207" s="17"/>
    </row>
    <row r="208" spans="1:1">
      <c r="A208" s="17"/>
    </row>
    <row r="209" spans="1:1">
      <c r="A209" s="17"/>
    </row>
    <row r="210" spans="1:1">
      <c r="A210" s="17"/>
    </row>
    <row r="211" spans="1:1">
      <c r="A211" s="17"/>
    </row>
    <row r="212" spans="1:1">
      <c r="A212" s="17"/>
    </row>
    <row r="213" spans="1:1">
      <c r="A213" s="17"/>
    </row>
    <row r="214" spans="1:1">
      <c r="A214" s="17"/>
    </row>
    <row r="215" spans="1:1">
      <c r="A215" s="17"/>
    </row>
    <row r="216" spans="1:1">
      <c r="A216" s="17"/>
    </row>
    <row r="217" spans="1:1">
      <c r="A217" s="17"/>
    </row>
    <row r="218" spans="1:1">
      <c r="A218" s="17"/>
    </row>
    <row r="219" spans="1:1">
      <c r="A219" s="17"/>
    </row>
    <row r="220" spans="1:1">
      <c r="A220" s="17"/>
    </row>
    <row r="221" spans="1:1">
      <c r="A221" s="17"/>
    </row>
    <row r="222" spans="1:1">
      <c r="A222" s="17"/>
    </row>
    <row r="223" spans="1:1">
      <c r="A223" s="17"/>
    </row>
    <row r="224" spans="1:1">
      <c r="A224" s="17"/>
    </row>
    <row r="225" spans="1:1">
      <c r="A225" s="17"/>
    </row>
    <row r="226" spans="1:1">
      <c r="A226" s="17"/>
    </row>
    <row r="227" spans="1:1">
      <c r="A227" s="17"/>
    </row>
    <row r="228" spans="1:1">
      <c r="A228" s="17"/>
    </row>
    <row r="229" spans="1:1">
      <c r="A229" s="17"/>
    </row>
    <row r="230" spans="1:1">
      <c r="A230" s="17"/>
    </row>
    <row r="231" spans="1:1">
      <c r="A231" s="17"/>
    </row>
    <row r="232" spans="1:1">
      <c r="A232" s="17"/>
    </row>
    <row r="233" spans="1:1">
      <c r="A233" s="17"/>
    </row>
    <row r="234" spans="1:1">
      <c r="A234" s="17"/>
    </row>
    <row r="235" spans="1:1">
      <c r="A235" s="17"/>
    </row>
    <row r="236" spans="1:1">
      <c r="A236" s="17"/>
    </row>
    <row r="237" spans="1:1">
      <c r="A237" s="17"/>
    </row>
    <row r="238" spans="1:1">
      <c r="A238" s="17"/>
    </row>
    <row r="239" spans="1:1">
      <c r="A239" s="17"/>
    </row>
    <row r="240" spans="1:1">
      <c r="A240" s="17"/>
    </row>
    <row r="241" spans="1:1">
      <c r="A241" s="17"/>
    </row>
    <row r="242" spans="1:1">
      <c r="A242" s="17"/>
    </row>
    <row r="243" spans="1:1">
      <c r="A243" s="17"/>
    </row>
    <row r="244" spans="1:1">
      <c r="A244" s="17"/>
    </row>
    <row r="245" spans="1:1">
      <c r="A245" s="17"/>
    </row>
    <row r="246" spans="1:1">
      <c r="A246" s="17"/>
    </row>
    <row r="247" spans="1:1">
      <c r="A247" s="17"/>
    </row>
    <row r="248" spans="1:1">
      <c r="A248" s="17"/>
    </row>
    <row r="249" spans="1:1">
      <c r="A249" s="17"/>
    </row>
    <row r="250" spans="1:1">
      <c r="A250" s="17"/>
    </row>
    <row r="251" spans="1:1">
      <c r="A251" s="17"/>
    </row>
    <row r="252" spans="1:1">
      <c r="A252" s="17"/>
    </row>
    <row r="253" spans="1:1">
      <c r="A253" s="17"/>
    </row>
    <row r="254" spans="1:1">
      <c r="A254" s="17"/>
    </row>
    <row r="255" spans="1:1">
      <c r="A255" s="17"/>
    </row>
    <row r="256" spans="1:1">
      <c r="A256" s="17"/>
    </row>
    <row r="257" spans="1:1">
      <c r="A257" s="17"/>
    </row>
    <row r="258" spans="1:1">
      <c r="A258" s="17"/>
    </row>
    <row r="259" spans="1:1">
      <c r="A259" s="17"/>
    </row>
    <row r="260" spans="1:1">
      <c r="A260" s="17"/>
    </row>
    <row r="261" spans="1:1">
      <c r="A261" s="17"/>
    </row>
    <row r="262" spans="1:1">
      <c r="A262" s="17"/>
    </row>
    <row r="263" spans="1:1">
      <c r="A263" s="17"/>
    </row>
    <row r="264" spans="1:1">
      <c r="A264" s="17"/>
    </row>
    <row r="265" spans="1:1">
      <c r="A265" s="17"/>
    </row>
    <row r="266" spans="1:1">
      <c r="A266" s="17"/>
    </row>
    <row r="267" spans="1:1">
      <c r="A267" s="17"/>
    </row>
    <row r="268" spans="1:1">
      <c r="A268" s="17"/>
    </row>
    <row r="269" spans="1:1">
      <c r="A269" s="17"/>
    </row>
    <row r="270" spans="1:1">
      <c r="A270" s="17"/>
    </row>
    <row r="271" spans="1:1">
      <c r="A271" s="17"/>
    </row>
    <row r="272" spans="1:1">
      <c r="A272" s="17"/>
    </row>
    <row r="273" spans="1:1">
      <c r="A273" s="17"/>
    </row>
    <row r="274" spans="1:1">
      <c r="A274" s="17"/>
    </row>
    <row r="275" spans="1:1">
      <c r="A275" s="17"/>
    </row>
    <row r="276" spans="1:1">
      <c r="A276" s="17"/>
    </row>
    <row r="277" spans="1:1">
      <c r="A277" s="17"/>
    </row>
    <row r="278" spans="1:1">
      <c r="A278" s="17"/>
    </row>
    <row r="279" spans="1:1">
      <c r="A279" s="17"/>
    </row>
    <row r="280" spans="1:1">
      <c r="A280" s="17"/>
    </row>
    <row r="281" spans="1:1">
      <c r="A281" s="17"/>
    </row>
    <row r="282" spans="1:1">
      <c r="A282" s="17"/>
    </row>
    <row r="283" spans="1:1">
      <c r="A283" s="17"/>
    </row>
    <row r="284" spans="1:1">
      <c r="A284" s="17"/>
    </row>
    <row r="285" spans="1:1">
      <c r="A285" s="17"/>
    </row>
    <row r="286" spans="1:1">
      <c r="A286" s="17"/>
    </row>
    <row r="287" spans="1:1">
      <c r="A287" s="17"/>
    </row>
    <row r="288" spans="1:1">
      <c r="A288" s="17"/>
    </row>
    <row r="289" spans="1:1">
      <c r="A289" s="17"/>
    </row>
    <row r="290" spans="1:1">
      <c r="A290" s="17"/>
    </row>
    <row r="291" spans="1:1">
      <c r="A291" s="17"/>
    </row>
    <row r="292" spans="1:1">
      <c r="A292" s="17"/>
    </row>
    <row r="293" spans="1:1">
      <c r="A293" s="17"/>
    </row>
    <row r="294" spans="1:1">
      <c r="A294" s="17"/>
    </row>
    <row r="295" spans="1:1">
      <c r="A295" s="17"/>
    </row>
    <row r="296" spans="1:1">
      <c r="A296" s="17"/>
    </row>
    <row r="297" spans="1:1">
      <c r="A297" s="17"/>
    </row>
    <row r="298" spans="1:1">
      <c r="A298" s="17"/>
    </row>
    <row r="299" spans="1:1">
      <c r="A299" s="17"/>
    </row>
    <row r="300" spans="1:1">
      <c r="A300" s="17"/>
    </row>
    <row r="301" spans="1:1">
      <c r="A301" s="17"/>
    </row>
    <row r="302" spans="1:1">
      <c r="A302" s="17"/>
    </row>
    <row r="303" spans="1:1">
      <c r="A303" s="17"/>
    </row>
    <row r="304" spans="1:1">
      <c r="A304" s="17"/>
    </row>
    <row r="305" spans="1:1">
      <c r="A305" s="17"/>
    </row>
    <row r="306" spans="1:1">
      <c r="A306" s="17"/>
    </row>
    <row r="307" spans="1:1">
      <c r="A307" s="17"/>
    </row>
    <row r="308" spans="1:1">
      <c r="A308" s="17"/>
    </row>
    <row r="309" spans="1:1">
      <c r="A309" s="17"/>
    </row>
    <row r="310" spans="1:1">
      <c r="A310" s="17"/>
    </row>
    <row r="311" spans="1:1">
      <c r="A311" s="17"/>
    </row>
    <row r="312" spans="1:1">
      <c r="A312" s="17"/>
    </row>
    <row r="313" spans="1:1">
      <c r="A313" s="17"/>
    </row>
    <row r="314" spans="1:1">
      <c r="A314" s="17"/>
    </row>
    <row r="315" spans="1:1">
      <c r="A315" s="17"/>
    </row>
    <row r="316" spans="1:1">
      <c r="A316" s="17"/>
    </row>
    <row r="317" spans="1:1">
      <c r="A317" s="17"/>
    </row>
    <row r="318" spans="1:1">
      <c r="A318" s="17"/>
    </row>
    <row r="319" spans="1:1">
      <c r="A319" s="17"/>
    </row>
    <row r="320" spans="1:1">
      <c r="A320" s="17"/>
    </row>
    <row r="321" spans="1:1">
      <c r="A321" s="17"/>
    </row>
    <row r="322" spans="1:1">
      <c r="A322" s="17"/>
    </row>
    <row r="323" spans="1:1">
      <c r="A323" s="17"/>
    </row>
    <row r="324" spans="1:1">
      <c r="A324" s="17"/>
    </row>
    <row r="325" spans="1:1">
      <c r="A325" s="17"/>
    </row>
    <row r="326" spans="1:1">
      <c r="A326" s="17"/>
    </row>
    <row r="327" spans="1:1">
      <c r="A327" s="17"/>
    </row>
    <row r="328" spans="1:1">
      <c r="A328" s="17"/>
    </row>
    <row r="329" spans="1:1">
      <c r="A329" s="17"/>
    </row>
    <row r="330" spans="1:1">
      <c r="A330" s="17"/>
    </row>
    <row r="331" spans="1:1">
      <c r="A331" s="17"/>
    </row>
    <row r="332" spans="1:1">
      <c r="A332" s="17"/>
    </row>
    <row r="333" spans="1:1">
      <c r="A333" s="17"/>
    </row>
    <row r="334" spans="1:1">
      <c r="A334" s="17"/>
    </row>
    <row r="335" spans="1:1">
      <c r="A335" s="17"/>
    </row>
    <row r="336" spans="1:1">
      <c r="A336" s="17"/>
    </row>
    <row r="337" spans="1:1">
      <c r="A337" s="17"/>
    </row>
    <row r="338" spans="1:1">
      <c r="A338" s="17"/>
    </row>
    <row r="339" spans="1:1">
      <c r="A339" s="17"/>
    </row>
    <row r="340" spans="1:1">
      <c r="A340" s="17"/>
    </row>
    <row r="341" spans="1:1">
      <c r="A341" s="17"/>
    </row>
    <row r="342" spans="1:1">
      <c r="A342" s="17"/>
    </row>
    <row r="343" spans="1:1">
      <c r="A343" s="17"/>
    </row>
    <row r="344" spans="1:1">
      <c r="A344" s="17"/>
    </row>
    <row r="345" spans="1:1">
      <c r="A345" s="17"/>
    </row>
    <row r="346" spans="1:1">
      <c r="A346" s="17"/>
    </row>
    <row r="347" spans="1:1">
      <c r="A347" s="17"/>
    </row>
    <row r="348" spans="1:1">
      <c r="A348" s="17"/>
    </row>
    <row r="349" spans="1:1">
      <c r="A349" s="17"/>
    </row>
    <row r="350" spans="1:1">
      <c r="A350" s="17"/>
    </row>
    <row r="351" spans="1:1">
      <c r="A351" s="17"/>
    </row>
    <row r="352" spans="1:1">
      <c r="A352" s="17"/>
    </row>
    <row r="353" spans="1:1">
      <c r="A353" s="17"/>
    </row>
    <row r="354" spans="1:1">
      <c r="A354" s="17"/>
    </row>
    <row r="355" spans="1:1">
      <c r="A355" s="17"/>
    </row>
    <row r="356" spans="1:1">
      <c r="A356" s="17"/>
    </row>
    <row r="357" spans="1:1">
      <c r="A357" s="17"/>
    </row>
    <row r="358" spans="1:1">
      <c r="A358" s="17"/>
    </row>
    <row r="359" spans="1:1">
      <c r="A359" s="17"/>
    </row>
    <row r="360" spans="1:1">
      <c r="A360" s="17"/>
    </row>
    <row r="361" spans="1:1">
      <c r="A361" s="17"/>
    </row>
    <row r="362" spans="1:1">
      <c r="A362" s="17"/>
    </row>
    <row r="363" spans="1:1">
      <c r="A363" s="17"/>
    </row>
    <row r="364" spans="1:1">
      <c r="A364" s="17"/>
    </row>
    <row r="365" spans="1:1">
      <c r="A365" s="17"/>
    </row>
    <row r="366" spans="1:1">
      <c r="A366" s="17"/>
    </row>
    <row r="367" spans="1:1">
      <c r="A367" s="17"/>
    </row>
    <row r="368" spans="1:1">
      <c r="A368" s="17"/>
    </row>
    <row r="369" spans="1:1">
      <c r="A369" s="17"/>
    </row>
    <row r="370" spans="1:1">
      <c r="A370" s="17"/>
    </row>
    <row r="371" spans="1:1">
      <c r="A371" s="17"/>
    </row>
    <row r="372" spans="1:1">
      <c r="A372" s="17"/>
    </row>
    <row r="373" spans="1:1">
      <c r="A373" s="17"/>
    </row>
    <row r="374" spans="1:1">
      <c r="A374" s="17"/>
    </row>
    <row r="375" spans="1:1">
      <c r="A375" s="17"/>
    </row>
    <row r="376" spans="1:1">
      <c r="A376" s="17"/>
    </row>
    <row r="377" spans="1:1">
      <c r="A377" s="17"/>
    </row>
    <row r="378" spans="1:1">
      <c r="A378" s="17"/>
    </row>
    <row r="379" spans="1:1">
      <c r="A379" s="17"/>
    </row>
    <row r="380" spans="1:1">
      <c r="A380" s="17"/>
    </row>
    <row r="381" spans="1:1">
      <c r="A381" s="17"/>
    </row>
    <row r="382" spans="1:1">
      <c r="A382" s="17"/>
    </row>
    <row r="383" spans="1:1">
      <c r="A383" s="17"/>
    </row>
    <row r="384" spans="1:1">
      <c r="A384" s="17"/>
    </row>
    <row r="385" spans="1:1">
      <c r="A385" s="17"/>
    </row>
    <row r="386" spans="1:1">
      <c r="A386" s="17"/>
    </row>
    <row r="387" spans="1:1">
      <c r="A387" s="17"/>
    </row>
    <row r="388" spans="1:1">
      <c r="A388" s="17"/>
    </row>
    <row r="389" spans="1:1">
      <c r="A389" s="17"/>
    </row>
    <row r="390" spans="1:1">
      <c r="A390" s="17"/>
    </row>
    <row r="391" spans="1:1">
      <c r="A391" s="17"/>
    </row>
    <row r="392" spans="1:1">
      <c r="A392" s="17"/>
    </row>
    <row r="393" spans="1:1">
      <c r="A393" s="17"/>
    </row>
    <row r="394" spans="1:1">
      <c r="A394" s="17"/>
    </row>
    <row r="395" spans="1:1">
      <c r="A395" s="17"/>
    </row>
    <row r="396" spans="1:1">
      <c r="A396" s="17"/>
    </row>
    <row r="397" spans="1:1">
      <c r="A397" s="17"/>
    </row>
    <row r="398" spans="1:1">
      <c r="A398" s="17"/>
    </row>
    <row r="399" spans="1:1">
      <c r="A399" s="17"/>
    </row>
    <row r="400" spans="1:1">
      <c r="A400" s="17"/>
    </row>
    <row r="401" spans="1:1">
      <c r="A401" s="17"/>
    </row>
    <row r="402" spans="1:1">
      <c r="A402" s="17"/>
    </row>
    <row r="403" spans="1:1">
      <c r="A403" s="17"/>
    </row>
    <row r="404" spans="1:1">
      <c r="A404" s="17"/>
    </row>
    <row r="405" spans="1:1">
      <c r="A405" s="17"/>
    </row>
    <row r="406" spans="1:1">
      <c r="A406" s="17"/>
    </row>
    <row r="407" spans="1:1">
      <c r="A407" s="17"/>
    </row>
    <row r="408" spans="1:1">
      <c r="A408" s="17"/>
    </row>
    <row r="409" spans="1:1">
      <c r="A409" s="17"/>
    </row>
    <row r="410" spans="1:1">
      <c r="A410" s="17"/>
    </row>
    <row r="411" spans="1:1">
      <c r="A411" s="17"/>
    </row>
    <row r="412" spans="1:1">
      <c r="A412" s="17"/>
    </row>
    <row r="413" spans="1:1">
      <c r="A413" s="17"/>
    </row>
    <row r="414" spans="1:1">
      <c r="A414" s="17"/>
    </row>
    <row r="415" spans="1:1">
      <c r="A415" s="17"/>
    </row>
    <row r="416" spans="1:1">
      <c r="A416" s="17"/>
    </row>
    <row r="417" spans="1:1">
      <c r="A417" s="17"/>
    </row>
    <row r="418" spans="1:1">
      <c r="A418" s="17"/>
    </row>
    <row r="419" spans="1:1">
      <c r="A419" s="17"/>
    </row>
    <row r="420" spans="1:1">
      <c r="A420" s="17"/>
    </row>
    <row r="421" spans="1:1">
      <c r="A421" s="17"/>
    </row>
    <row r="422" spans="1:1">
      <c r="A422" s="17"/>
    </row>
    <row r="423" spans="1:1">
      <c r="A423" s="17"/>
    </row>
    <row r="424" spans="1:1">
      <c r="A424" s="17"/>
    </row>
    <row r="425" spans="1:1">
      <c r="A425" s="17"/>
    </row>
    <row r="426" spans="1:1">
      <c r="A426" s="17"/>
    </row>
    <row r="427" spans="1:1">
      <c r="A427" s="17"/>
    </row>
    <row r="428" spans="1:1">
      <c r="A428" s="17"/>
    </row>
    <row r="429" spans="1:1">
      <c r="A429" s="17"/>
    </row>
    <row r="430" spans="1:1">
      <c r="A430" s="17"/>
    </row>
    <row r="431" spans="1:1">
      <c r="A431" s="17"/>
    </row>
    <row r="432" spans="1:1">
      <c r="A432" s="17"/>
    </row>
    <row r="433" spans="1:1">
      <c r="A433" s="17"/>
    </row>
    <row r="434" spans="1:1">
      <c r="A434" s="17"/>
    </row>
    <row r="435" spans="1:1">
      <c r="A435" s="17"/>
    </row>
    <row r="436" spans="1:1">
      <c r="A436" s="17"/>
    </row>
    <row r="437" spans="1:1">
      <c r="A437" s="17"/>
    </row>
    <row r="438" spans="1:1">
      <c r="A438" s="17"/>
    </row>
    <row r="439" spans="1:1">
      <c r="A439" s="17"/>
    </row>
    <row r="440" spans="1:1">
      <c r="A440" s="17"/>
    </row>
    <row r="441" spans="1:1">
      <c r="A441" s="17"/>
    </row>
    <row r="442" spans="1:1">
      <c r="A442" s="17"/>
    </row>
    <row r="443" spans="1:1">
      <c r="A443" s="17"/>
    </row>
    <row r="444" spans="1:1">
      <c r="A444" s="17"/>
    </row>
    <row r="445" spans="1:1">
      <c r="A445" s="17"/>
    </row>
    <row r="446" spans="1:1">
      <c r="A446" s="17"/>
    </row>
    <row r="447" spans="1:1">
      <c r="A447" s="17"/>
    </row>
    <row r="448" spans="1:1">
      <c r="A448" s="17"/>
    </row>
    <row r="449" spans="1:1">
      <c r="A449" s="17"/>
    </row>
    <row r="450" spans="1:1">
      <c r="A450" s="17"/>
    </row>
    <row r="451" spans="1:1">
      <c r="A451" s="17"/>
    </row>
    <row r="452" spans="1:1">
      <c r="A452" s="17"/>
    </row>
    <row r="453" spans="1:1">
      <c r="A453" s="17"/>
    </row>
    <row r="454" spans="1:1">
      <c r="A454" s="17"/>
    </row>
    <row r="455" spans="1:1">
      <c r="A455" s="17"/>
    </row>
    <row r="456" spans="1:1">
      <c r="A456" s="17"/>
    </row>
    <row r="457" spans="1:1">
      <c r="A457" s="17"/>
    </row>
    <row r="458" spans="1:1">
      <c r="A458" s="17"/>
    </row>
    <row r="459" spans="1:1">
      <c r="A459" s="17"/>
    </row>
    <row r="460" spans="1:1">
      <c r="A460" s="17"/>
    </row>
    <row r="461" spans="1:1">
      <c r="A461" s="17"/>
    </row>
    <row r="462" spans="1:1">
      <c r="A462" s="17"/>
    </row>
    <row r="463" spans="1:1">
      <c r="A463" s="17"/>
    </row>
    <row r="464" spans="1:1">
      <c r="A464" s="17"/>
    </row>
    <row r="465" spans="1:1">
      <c r="A465" s="17"/>
    </row>
    <row r="466" spans="1:1">
      <c r="A466" s="17"/>
    </row>
    <row r="467" spans="1:1">
      <c r="A467" s="17"/>
    </row>
    <row r="468" spans="1:1">
      <c r="A468" s="17"/>
    </row>
    <row r="469" spans="1:1">
      <c r="A469" s="17"/>
    </row>
    <row r="470" spans="1:1">
      <c r="A470" s="17"/>
    </row>
    <row r="471" spans="1:1">
      <c r="A471" s="17"/>
    </row>
    <row r="472" spans="1:1">
      <c r="A472" s="17"/>
    </row>
    <row r="473" spans="1:1">
      <c r="A473" s="17"/>
    </row>
    <row r="474" spans="1:1">
      <c r="A474" s="17"/>
    </row>
    <row r="475" spans="1:1">
      <c r="A475" s="17"/>
    </row>
    <row r="476" spans="1:1">
      <c r="A476" s="17"/>
    </row>
    <row r="477" spans="1:1">
      <c r="A477" s="17"/>
    </row>
    <row r="478" spans="1:1">
      <c r="A478" s="17"/>
    </row>
    <row r="479" spans="1:1">
      <c r="A479" s="17"/>
    </row>
    <row r="480" spans="1:1">
      <c r="A480" s="17"/>
    </row>
    <row r="481" spans="1:1">
      <c r="A481" s="17"/>
    </row>
    <row r="482" spans="1:1">
      <c r="A482" s="17"/>
    </row>
    <row r="483" spans="1:1">
      <c r="A483" s="17"/>
    </row>
    <row r="484" spans="1:1">
      <c r="A484" s="17"/>
    </row>
    <row r="485" spans="1:1">
      <c r="A485" s="17"/>
    </row>
    <row r="486" spans="1:1">
      <c r="A486" s="17"/>
    </row>
    <row r="487" spans="1:1">
      <c r="A487" s="17"/>
    </row>
    <row r="488" spans="1:1">
      <c r="A488" s="17"/>
    </row>
    <row r="489" spans="1:1">
      <c r="A489" s="17"/>
    </row>
    <row r="490" spans="1:1">
      <c r="A490" s="17"/>
    </row>
    <row r="491" spans="1:1">
      <c r="A491" s="17"/>
    </row>
    <row r="492" spans="1:1">
      <c r="A492" s="17"/>
    </row>
    <row r="493" spans="1:1">
      <c r="A493" s="17"/>
    </row>
    <row r="494" spans="1:1">
      <c r="A494" s="17"/>
    </row>
    <row r="495" spans="1:1">
      <c r="A495" s="17"/>
    </row>
    <row r="496" spans="1:1">
      <c r="A496" s="17"/>
    </row>
    <row r="497" spans="1:1">
      <c r="A497" s="17"/>
    </row>
    <row r="498" spans="1:1">
      <c r="A498" s="17"/>
    </row>
    <row r="499" spans="1:1">
      <c r="A499" s="17"/>
    </row>
    <row r="500" spans="1:1">
      <c r="A500" s="17"/>
    </row>
    <row r="501" spans="1:1">
      <c r="A501" s="17"/>
    </row>
    <row r="502" spans="1:1">
      <c r="A502" s="17"/>
    </row>
    <row r="503" spans="1:1">
      <c r="A503" s="17"/>
    </row>
    <row r="504" spans="1:1">
      <c r="A504" s="17"/>
    </row>
    <row r="505" spans="1:1">
      <c r="A505" s="17"/>
    </row>
    <row r="506" spans="1:1">
      <c r="A506" s="17"/>
    </row>
    <row r="507" spans="1:1">
      <c r="A507" s="17"/>
    </row>
    <row r="508" spans="1:1">
      <c r="A508" s="17"/>
    </row>
    <row r="509" spans="1:1">
      <c r="A509" s="17"/>
    </row>
    <row r="510" spans="1:1">
      <c r="A510" s="17"/>
    </row>
    <row r="511" spans="1:1">
      <c r="A511" s="17"/>
    </row>
    <row r="512" spans="1:1">
      <c r="A512" s="17"/>
    </row>
    <row r="513" spans="1:1">
      <c r="A513" s="17"/>
    </row>
    <row r="514" spans="1:1">
      <c r="A514" s="17"/>
    </row>
    <row r="515" spans="1:1">
      <c r="A515" s="17"/>
    </row>
    <row r="516" spans="1:1">
      <c r="A516" s="17"/>
    </row>
    <row r="517" spans="1:1">
      <c r="A517" s="17"/>
    </row>
    <row r="518" spans="1:1">
      <c r="A518" s="17"/>
    </row>
    <row r="519" spans="1:1">
      <c r="A519" s="17"/>
    </row>
    <row r="520" spans="1:1">
      <c r="A520" s="17"/>
    </row>
    <row r="521" spans="1:1">
      <c r="A521" s="17"/>
    </row>
    <row r="522" spans="1:1">
      <c r="A522" s="17"/>
    </row>
    <row r="523" spans="1:1">
      <c r="A523" s="17"/>
    </row>
    <row r="524" spans="1:1">
      <c r="A524" s="17"/>
    </row>
    <row r="525" spans="1:1">
      <c r="A525" s="17"/>
    </row>
    <row r="526" spans="1:1">
      <c r="A526" s="17"/>
    </row>
    <row r="527" spans="1:1">
      <c r="A527" s="17"/>
    </row>
    <row r="528" spans="1:1">
      <c r="A528" s="17"/>
    </row>
    <row r="529" spans="1:1">
      <c r="A529" s="17"/>
    </row>
    <row r="530" spans="1:1">
      <c r="A530" s="17"/>
    </row>
    <row r="531" spans="1:1">
      <c r="A531" s="17"/>
    </row>
    <row r="532" spans="1:1">
      <c r="A532" s="17"/>
    </row>
    <row r="533" spans="1:1">
      <c r="A533" s="17"/>
    </row>
    <row r="534" spans="1:1">
      <c r="A534" s="17"/>
    </row>
    <row r="535" spans="1:1">
      <c r="A535" s="17"/>
    </row>
    <row r="536" spans="1:1">
      <c r="A536" s="17"/>
    </row>
    <row r="537" spans="1:1">
      <c r="A537" s="17"/>
    </row>
    <row r="538" spans="1:1">
      <c r="A538" s="17"/>
    </row>
    <row r="539" spans="1:1">
      <c r="A539" s="17"/>
    </row>
    <row r="540" spans="1:1">
      <c r="A540" s="17"/>
    </row>
    <row r="541" spans="1:1">
      <c r="A541" s="17"/>
    </row>
    <row r="542" spans="1:1">
      <c r="A542" s="17"/>
    </row>
    <row r="543" spans="1:1">
      <c r="A543" s="17"/>
    </row>
    <row r="544" spans="1:1">
      <c r="A544" s="17"/>
    </row>
    <row r="545" spans="1:1">
      <c r="A545" s="17"/>
    </row>
    <row r="546" spans="1:1">
      <c r="A546" s="17"/>
    </row>
    <row r="547" spans="1:1">
      <c r="A547" s="17"/>
    </row>
    <row r="548" spans="1:1">
      <c r="A548" s="17"/>
    </row>
    <row r="549" spans="1:1">
      <c r="A549" s="17"/>
    </row>
    <row r="550" spans="1:1">
      <c r="A550" s="17"/>
    </row>
    <row r="551" spans="1:1">
      <c r="A551" s="17"/>
    </row>
    <row r="552" spans="1:1">
      <c r="A552" s="17"/>
    </row>
    <row r="553" spans="1:1">
      <c r="A553" s="17"/>
    </row>
    <row r="554" spans="1:1">
      <c r="A554" s="17"/>
    </row>
    <row r="555" spans="1:1">
      <c r="A555" s="17"/>
    </row>
    <row r="556" spans="1:1">
      <c r="A556" s="17"/>
    </row>
    <row r="557" spans="1:1">
      <c r="A557" s="17"/>
    </row>
    <row r="558" spans="1:1">
      <c r="A558" s="17"/>
    </row>
    <row r="559" spans="1:1">
      <c r="A559" s="17"/>
    </row>
    <row r="560" spans="1:1">
      <c r="A560" s="17"/>
    </row>
    <row r="561" spans="1:1">
      <c r="A561" s="17"/>
    </row>
    <row r="562" spans="1:1">
      <c r="A562" s="17"/>
    </row>
    <row r="563" spans="1:1">
      <c r="A563" s="17"/>
    </row>
    <row r="564" spans="1:1">
      <c r="A564" s="17"/>
    </row>
    <row r="565" spans="1:1">
      <c r="A565" s="17"/>
    </row>
    <row r="566" spans="1:1">
      <c r="A566" s="17"/>
    </row>
    <row r="567" spans="1:1">
      <c r="A567" s="17"/>
    </row>
    <row r="568" spans="1:1">
      <c r="A568" s="17"/>
    </row>
    <row r="569" spans="1:1">
      <c r="A569" s="17"/>
    </row>
    <row r="570" spans="1:1">
      <c r="A570" s="17"/>
    </row>
    <row r="571" spans="1:1">
      <c r="A571" s="17"/>
    </row>
    <row r="572" spans="1:1">
      <c r="A572" s="17"/>
    </row>
    <row r="573" spans="1:1">
      <c r="A573" s="17"/>
    </row>
    <row r="574" spans="1:1">
      <c r="A574" s="17"/>
    </row>
    <row r="575" spans="1:1">
      <c r="A575" s="17"/>
    </row>
    <row r="576" spans="1:1">
      <c r="A576" s="17"/>
    </row>
    <row r="577" spans="1:1">
      <c r="A577" s="17"/>
    </row>
    <row r="578" spans="1:1">
      <c r="A578" s="17"/>
    </row>
    <row r="579" spans="1:1">
      <c r="A579" s="17"/>
    </row>
    <row r="580" spans="1:1">
      <c r="A580" s="17"/>
    </row>
    <row r="581" spans="1:1">
      <c r="A581" s="17"/>
    </row>
    <row r="582" spans="1:1">
      <c r="A582" s="17"/>
    </row>
    <row r="583" spans="1:1">
      <c r="A583" s="17"/>
    </row>
    <row r="584" spans="1:1">
      <c r="A584" s="17"/>
    </row>
    <row r="585" spans="1:1">
      <c r="A585" s="17"/>
    </row>
    <row r="586" spans="1:1">
      <c r="A586" s="17"/>
    </row>
    <row r="587" spans="1:1">
      <c r="A587" s="17"/>
    </row>
    <row r="588" spans="1:1">
      <c r="A588" s="17"/>
    </row>
    <row r="589" spans="1:1">
      <c r="A589" s="17"/>
    </row>
    <row r="590" spans="1:1">
      <c r="A590" s="17"/>
    </row>
    <row r="591" spans="1:1">
      <c r="A591" s="17"/>
    </row>
    <row r="592" spans="1:1">
      <c r="A592" s="17"/>
    </row>
    <row r="593" spans="1:1">
      <c r="A593" s="17"/>
    </row>
    <row r="594" spans="1:1">
      <c r="A594" s="17"/>
    </row>
    <row r="595" spans="1:1">
      <c r="A595" s="17"/>
    </row>
    <row r="596" spans="1:1">
      <c r="A596" s="17"/>
    </row>
    <row r="597" spans="1:1">
      <c r="A597" s="17"/>
    </row>
    <row r="598" spans="1:1">
      <c r="A598" s="17"/>
    </row>
    <row r="599" spans="1:1">
      <c r="A599" s="17"/>
    </row>
    <row r="600" spans="1:1">
      <c r="A600" s="17"/>
    </row>
    <row r="601" spans="1:1">
      <c r="A601" s="17"/>
    </row>
    <row r="602" spans="1:1">
      <c r="A602" s="17"/>
    </row>
    <row r="603" spans="1:1">
      <c r="A603" s="17"/>
    </row>
    <row r="604" spans="1:1">
      <c r="A604" s="17"/>
    </row>
    <row r="605" spans="1:1">
      <c r="A605" s="17"/>
    </row>
    <row r="606" spans="1:1">
      <c r="A606" s="17"/>
    </row>
    <row r="607" spans="1:1">
      <c r="A607" s="17"/>
    </row>
    <row r="608" spans="1:1">
      <c r="A608" s="17"/>
    </row>
    <row r="609" spans="1:1">
      <c r="A609" s="17"/>
    </row>
    <row r="610" spans="1:1">
      <c r="A610" s="17"/>
    </row>
    <row r="611" spans="1:1">
      <c r="A611" s="17"/>
    </row>
    <row r="612" spans="1:1">
      <c r="A612" s="17"/>
    </row>
    <row r="613" spans="1:1">
      <c r="A613" s="17"/>
    </row>
    <row r="614" spans="1:1">
      <c r="A614" s="17"/>
    </row>
    <row r="615" spans="1:1">
      <c r="A615" s="17"/>
    </row>
    <row r="616" spans="1:1">
      <c r="A616" s="17"/>
    </row>
    <row r="617" spans="1:1">
      <c r="A617" s="17"/>
    </row>
    <row r="618" spans="1:1">
      <c r="A618" s="17"/>
    </row>
    <row r="619" spans="1:1">
      <c r="A619" s="17"/>
    </row>
    <row r="620" spans="1:1">
      <c r="A620" s="17"/>
    </row>
    <row r="621" spans="1:1">
      <c r="A621" s="17"/>
    </row>
    <row r="622" spans="1:1">
      <c r="A622" s="17"/>
    </row>
    <row r="623" spans="1:1">
      <c r="A623" s="17"/>
    </row>
    <row r="624" spans="1:1">
      <c r="A624" s="17"/>
    </row>
    <row r="625" spans="1:1">
      <c r="A625" s="17"/>
    </row>
    <row r="626" spans="1:1">
      <c r="A626" s="17"/>
    </row>
    <row r="627" spans="1:1">
      <c r="A627" s="17"/>
    </row>
    <row r="628" spans="1:1">
      <c r="A628" s="17"/>
    </row>
    <row r="629" spans="1:1">
      <c r="A629" s="17"/>
    </row>
    <row r="630" spans="1:1">
      <c r="A630" s="17"/>
    </row>
    <row r="631" spans="1:1">
      <c r="A631" s="17"/>
    </row>
    <row r="632" spans="1:1">
      <c r="A632" s="17"/>
    </row>
    <row r="633" spans="1:1">
      <c r="A633" s="17"/>
    </row>
    <row r="634" spans="1:1">
      <c r="A634" s="17"/>
    </row>
    <row r="635" spans="1:1">
      <c r="A635" s="17"/>
    </row>
    <row r="636" spans="1:1">
      <c r="A636" s="17"/>
    </row>
    <row r="637" spans="1:1">
      <c r="A637" s="17"/>
    </row>
    <row r="638" spans="1:1">
      <c r="A638" s="17"/>
    </row>
    <row r="639" spans="1:1">
      <c r="A639" s="17"/>
    </row>
    <row r="640" spans="1:1">
      <c r="A640" s="17"/>
    </row>
    <row r="641" spans="1:1">
      <c r="A641" s="17"/>
    </row>
    <row r="642" spans="1:1">
      <c r="A642" s="17"/>
    </row>
    <row r="643" spans="1:1">
      <c r="A643" s="17"/>
    </row>
    <row r="644" spans="1:1">
      <c r="A644" s="17"/>
    </row>
    <row r="645" spans="1:1">
      <c r="A645" s="17"/>
    </row>
    <row r="646" spans="1:1">
      <c r="A646" s="17"/>
    </row>
    <row r="647" spans="1:1">
      <c r="A647" s="17"/>
    </row>
    <row r="648" spans="1:1">
      <c r="A648" s="17"/>
    </row>
    <row r="649" spans="1:1">
      <c r="A649" s="17"/>
    </row>
    <row r="650" spans="1:1">
      <c r="A650" s="17"/>
    </row>
    <row r="651" spans="1:1">
      <c r="A651" s="17"/>
    </row>
    <row r="652" spans="1:1">
      <c r="A652" s="17"/>
    </row>
    <row r="653" spans="1:1">
      <c r="A653" s="17"/>
    </row>
    <row r="654" spans="1:1">
      <c r="A654" s="17"/>
    </row>
    <row r="655" spans="1:1">
      <c r="A655" s="17"/>
    </row>
    <row r="656" spans="1:1">
      <c r="A656" s="17"/>
    </row>
    <row r="657" spans="1:1">
      <c r="A657" s="17"/>
    </row>
    <row r="658" spans="1:1">
      <c r="A658" s="17"/>
    </row>
    <row r="659" spans="1:1">
      <c r="A659" s="17"/>
    </row>
    <row r="660" spans="1:1">
      <c r="A660" s="17"/>
    </row>
    <row r="661" spans="1:1">
      <c r="A661" s="17"/>
    </row>
    <row r="662" spans="1:1">
      <c r="A662" s="17"/>
    </row>
    <row r="663" spans="1:1">
      <c r="A663" s="17"/>
    </row>
    <row r="664" spans="1:1">
      <c r="A664" s="17"/>
    </row>
    <row r="665" spans="1:1">
      <c r="A665" s="17"/>
    </row>
    <row r="666" spans="1:1">
      <c r="A666" s="17"/>
    </row>
    <row r="667" spans="1:1">
      <c r="A667" s="17"/>
    </row>
    <row r="668" spans="1:1">
      <c r="A668" s="17"/>
    </row>
    <row r="669" spans="1:1">
      <c r="A669" s="17"/>
    </row>
    <row r="670" spans="1:1">
      <c r="A670" s="17"/>
    </row>
    <row r="671" spans="1:1">
      <c r="A671" s="17"/>
    </row>
    <row r="672" spans="1:1">
      <c r="A672" s="17"/>
    </row>
    <row r="673" spans="1:1">
      <c r="A673" s="17"/>
    </row>
    <row r="674" spans="1:1">
      <c r="A674" s="17"/>
    </row>
    <row r="675" spans="1:1">
      <c r="A675" s="17"/>
    </row>
    <row r="676" spans="1:1">
      <c r="A676" s="17"/>
    </row>
    <row r="677" spans="1:1">
      <c r="A677" s="17"/>
    </row>
    <row r="678" spans="1:1">
      <c r="A678" s="17"/>
    </row>
    <row r="679" spans="1:1">
      <c r="A679" s="17"/>
    </row>
    <row r="680" spans="1:1">
      <c r="A680" s="17"/>
    </row>
    <row r="681" spans="1:1">
      <c r="A681" s="17"/>
    </row>
    <row r="682" spans="1:1">
      <c r="A682" s="17"/>
    </row>
    <row r="683" spans="1:1">
      <c r="A683" s="17"/>
    </row>
    <row r="684" spans="1:1">
      <c r="A684" s="17"/>
    </row>
    <row r="685" spans="1:1">
      <c r="A685" s="17"/>
    </row>
    <row r="686" spans="1:1">
      <c r="A686" s="17"/>
    </row>
    <row r="687" spans="1:1">
      <c r="A687" s="17"/>
    </row>
    <row r="688" spans="1:1">
      <c r="A688" s="17"/>
    </row>
    <row r="689" spans="1:1">
      <c r="A689" s="17"/>
    </row>
    <row r="690" spans="1:1">
      <c r="A690" s="17"/>
    </row>
    <row r="691" spans="1:1">
      <c r="A691" s="17"/>
    </row>
    <row r="692" spans="1:1">
      <c r="A692" s="17"/>
    </row>
    <row r="693" spans="1:1">
      <c r="A693" s="17"/>
    </row>
    <row r="694" spans="1:1">
      <c r="A694" s="17"/>
    </row>
    <row r="695" spans="1:1">
      <c r="A695" s="17"/>
    </row>
    <row r="696" spans="1:1">
      <c r="A696" s="17"/>
    </row>
    <row r="697" spans="1:1">
      <c r="A697" s="17"/>
    </row>
    <row r="698" spans="1:1">
      <c r="A698" s="17"/>
    </row>
    <row r="699" spans="1:1">
      <c r="A699" s="17"/>
    </row>
    <row r="700" spans="1:1">
      <c r="A700" s="17"/>
    </row>
    <row r="701" spans="1:1">
      <c r="A701" s="17"/>
    </row>
    <row r="702" spans="1:1">
      <c r="A702" s="17"/>
    </row>
    <row r="703" spans="1:1">
      <c r="A703" s="17"/>
    </row>
    <row r="704" spans="1:1">
      <c r="A704" s="17"/>
    </row>
    <row r="705" spans="1:1">
      <c r="A705" s="17"/>
    </row>
    <row r="706" spans="1:1">
      <c r="A706" s="17"/>
    </row>
    <row r="707" spans="1:1">
      <c r="A707" s="17"/>
    </row>
    <row r="708" spans="1:1">
      <c r="A708" s="17"/>
    </row>
    <row r="709" spans="1:1">
      <c r="A709" s="17"/>
    </row>
    <row r="710" spans="1:1">
      <c r="A710" s="17"/>
    </row>
    <row r="711" spans="1:1">
      <c r="A711" s="17"/>
    </row>
    <row r="712" spans="1:1">
      <c r="A712" s="17"/>
    </row>
    <row r="713" spans="1:1">
      <c r="A713" s="17"/>
    </row>
    <row r="714" spans="1:1">
      <c r="A714" s="17"/>
    </row>
    <row r="715" spans="1:1">
      <c r="A715" s="17"/>
    </row>
    <row r="716" spans="1:1">
      <c r="A716" s="17"/>
    </row>
    <row r="717" spans="1:1">
      <c r="A717" s="17"/>
    </row>
    <row r="718" spans="1:1">
      <c r="A718" s="17"/>
    </row>
    <row r="719" spans="1:1">
      <c r="A719" s="17"/>
    </row>
    <row r="720" spans="1:1">
      <c r="A720" s="17"/>
    </row>
    <row r="721" spans="1:1">
      <c r="A721" s="17"/>
    </row>
    <row r="722" spans="1:1">
      <c r="A722" s="17"/>
    </row>
    <row r="723" spans="1:1">
      <c r="A723" s="17"/>
    </row>
    <row r="724" spans="1:1">
      <c r="A724" s="17"/>
    </row>
    <row r="725" spans="1:1">
      <c r="A725" s="17"/>
    </row>
    <row r="726" spans="1:1">
      <c r="A726" s="17"/>
    </row>
    <row r="727" spans="1:1">
      <c r="A727" s="17"/>
    </row>
    <row r="728" spans="1:1">
      <c r="A728" s="17"/>
    </row>
    <row r="729" spans="1:1">
      <c r="A729" s="17"/>
    </row>
    <row r="730" spans="1:1">
      <c r="A730" s="17"/>
    </row>
    <row r="731" spans="1:1">
      <c r="A731" s="17"/>
    </row>
    <row r="732" spans="1:1">
      <c r="A732" s="17"/>
    </row>
    <row r="733" spans="1:1">
      <c r="A733" s="17"/>
    </row>
    <row r="734" spans="1:1">
      <c r="A734" s="17"/>
    </row>
    <row r="735" spans="1:1">
      <c r="A735" s="17"/>
    </row>
    <row r="736" spans="1:1">
      <c r="A736" s="17"/>
    </row>
    <row r="737" spans="1:1">
      <c r="A737" s="17"/>
    </row>
    <row r="738" spans="1:1">
      <c r="A738" s="17"/>
    </row>
    <row r="739" spans="1:1">
      <c r="A739" s="17"/>
    </row>
    <row r="740" spans="1:1">
      <c r="A740" s="17"/>
    </row>
    <row r="741" spans="1:1">
      <c r="A741" s="17"/>
    </row>
    <row r="742" spans="1:1">
      <c r="A742" s="17"/>
    </row>
    <row r="743" spans="1:1">
      <c r="A743" s="17"/>
    </row>
    <row r="744" spans="1:1">
      <c r="A744" s="17"/>
    </row>
    <row r="745" spans="1:1">
      <c r="A745" s="17"/>
    </row>
    <row r="746" spans="1:1">
      <c r="A746" s="17"/>
    </row>
    <row r="747" spans="1:1">
      <c r="A747" s="17"/>
    </row>
    <row r="748" spans="1:1">
      <c r="A748" s="17"/>
    </row>
    <row r="749" spans="1:1">
      <c r="A749" s="17"/>
    </row>
    <row r="750" spans="1:1">
      <c r="A750" s="17"/>
    </row>
    <row r="751" spans="1:1">
      <c r="A751" s="17"/>
    </row>
    <row r="752" spans="1:1">
      <c r="A752" s="17"/>
    </row>
    <row r="753" spans="1:1">
      <c r="A753" s="17"/>
    </row>
    <row r="754" spans="1:1">
      <c r="A754" s="17"/>
    </row>
    <row r="755" spans="1:1">
      <c r="A755" s="17"/>
    </row>
    <row r="756" spans="1:1">
      <c r="A756" s="17"/>
    </row>
    <row r="757" spans="1:1">
      <c r="A757" s="17"/>
    </row>
    <row r="758" spans="1:1">
      <c r="A758" s="17"/>
    </row>
    <row r="759" spans="1:1">
      <c r="A759" s="17"/>
    </row>
    <row r="760" spans="1:1">
      <c r="A760" s="17"/>
    </row>
    <row r="761" spans="1:1">
      <c r="A761" s="17"/>
    </row>
    <row r="762" spans="1:1">
      <c r="A762" s="17"/>
    </row>
    <row r="763" spans="1:1">
      <c r="A763" s="17"/>
    </row>
    <row r="764" spans="1:1">
      <c r="A764" s="17"/>
    </row>
    <row r="765" spans="1:1">
      <c r="A765" s="17"/>
    </row>
    <row r="766" spans="1:1">
      <c r="A766" s="17"/>
    </row>
    <row r="767" spans="1:1">
      <c r="A767" s="17"/>
    </row>
    <row r="768" spans="1:1">
      <c r="A768" s="17"/>
    </row>
    <row r="769" spans="1:1">
      <c r="A769" s="17"/>
    </row>
    <row r="770" spans="1:1">
      <c r="A770" s="17"/>
    </row>
    <row r="771" spans="1:1">
      <c r="A771" s="17"/>
    </row>
    <row r="772" spans="1:1">
      <c r="A772" s="17"/>
    </row>
    <row r="773" spans="1:1">
      <c r="A773" s="17"/>
    </row>
    <row r="774" spans="1:1">
      <c r="A774" s="17"/>
    </row>
    <row r="775" spans="1:1">
      <c r="A775" s="17"/>
    </row>
    <row r="776" spans="1:1">
      <c r="A776" s="17"/>
    </row>
    <row r="777" spans="1:1">
      <c r="A777" s="17"/>
    </row>
    <row r="778" spans="1:1">
      <c r="A778" s="17"/>
    </row>
    <row r="779" spans="1:1">
      <c r="A779" s="17"/>
    </row>
    <row r="780" spans="1:1">
      <c r="A780" s="17"/>
    </row>
    <row r="781" spans="1:1">
      <c r="A781" s="17"/>
    </row>
    <row r="782" spans="1:1">
      <c r="A782" s="17"/>
    </row>
    <row r="783" spans="1:1">
      <c r="A783" s="17"/>
    </row>
    <row r="784" spans="1:1">
      <c r="A784" s="17"/>
    </row>
    <row r="785" spans="1:1">
      <c r="A785" s="17"/>
    </row>
    <row r="786" spans="1:1">
      <c r="A786" s="17"/>
    </row>
    <row r="787" spans="1:1">
      <c r="A787" s="17"/>
    </row>
    <row r="788" spans="1:1">
      <c r="A788" s="17"/>
    </row>
    <row r="789" spans="1:1">
      <c r="A789" s="17"/>
    </row>
    <row r="790" spans="1:1">
      <c r="A790" s="17"/>
    </row>
    <row r="791" spans="1:1">
      <c r="A791" s="17"/>
    </row>
    <row r="792" spans="1:1">
      <c r="A792" s="17"/>
    </row>
    <row r="793" spans="1:1">
      <c r="A793" s="17"/>
    </row>
    <row r="794" spans="1:1">
      <c r="A794" s="17"/>
    </row>
    <row r="795" spans="1:1">
      <c r="A795" s="17"/>
    </row>
    <row r="796" spans="1:1">
      <c r="A796" s="17"/>
    </row>
    <row r="797" spans="1:1">
      <c r="A797" s="17"/>
    </row>
    <row r="798" spans="1:1">
      <c r="A798" s="17"/>
    </row>
    <row r="799" spans="1:1">
      <c r="A799" s="17"/>
    </row>
    <row r="800" spans="1:1">
      <c r="A800" s="17"/>
    </row>
    <row r="801" spans="1:1">
      <c r="A801" s="17"/>
    </row>
    <row r="802" spans="1:1">
      <c r="A802" s="17"/>
    </row>
    <row r="803" spans="1:1">
      <c r="A803" s="17"/>
    </row>
    <row r="804" spans="1:1">
      <c r="A804" s="17"/>
    </row>
    <row r="805" spans="1:1">
      <c r="A805" s="17"/>
    </row>
    <row r="806" spans="1:1">
      <c r="A806" s="17"/>
    </row>
    <row r="807" spans="1:1">
      <c r="A807" s="17"/>
    </row>
    <row r="808" spans="1:1">
      <c r="A808" s="17"/>
    </row>
    <row r="809" spans="1:1">
      <c r="A809" s="17"/>
    </row>
    <row r="810" spans="1:1">
      <c r="A810" s="17"/>
    </row>
    <row r="811" spans="1:1">
      <c r="A811" s="17"/>
    </row>
    <row r="812" spans="1:1">
      <c r="A812" s="17"/>
    </row>
    <row r="813" spans="1:1">
      <c r="A813" s="17"/>
    </row>
    <row r="814" spans="1:1">
      <c r="A814" s="17"/>
    </row>
    <row r="815" spans="1:1">
      <c r="A815" s="17"/>
    </row>
    <row r="816" spans="1:1">
      <c r="A816" s="17"/>
    </row>
    <row r="817" spans="1:1">
      <c r="A817" s="17"/>
    </row>
    <row r="818" spans="1:1">
      <c r="A818" s="17"/>
    </row>
    <row r="819" spans="1:1">
      <c r="A819" s="17"/>
    </row>
    <row r="820" spans="1:1">
      <c r="A820" s="17"/>
    </row>
    <row r="821" spans="1:1">
      <c r="A821" s="17"/>
    </row>
    <row r="822" spans="1:1">
      <c r="A822" s="17"/>
    </row>
    <row r="823" spans="1:1">
      <c r="A823" s="17"/>
    </row>
    <row r="824" spans="1:1">
      <c r="A824" s="17"/>
    </row>
    <row r="825" spans="1:1">
      <c r="A825" s="17"/>
    </row>
    <row r="826" spans="1:1">
      <c r="A826" s="17"/>
    </row>
    <row r="827" spans="1:1">
      <c r="A827" s="17"/>
    </row>
    <row r="828" spans="1:1">
      <c r="A828" s="17"/>
    </row>
    <row r="829" spans="1:1">
      <c r="A829" s="17"/>
    </row>
    <row r="830" spans="1:1">
      <c r="A830" s="17"/>
    </row>
    <row r="831" spans="1:1">
      <c r="A831" s="17"/>
    </row>
    <row r="832" spans="1:1">
      <c r="A832" s="17"/>
    </row>
    <row r="833" spans="1:1">
      <c r="A833" s="17"/>
    </row>
    <row r="834" spans="1:1">
      <c r="A834" s="17"/>
    </row>
    <row r="835" spans="1:1">
      <c r="A835" s="17"/>
    </row>
    <row r="836" spans="1:1">
      <c r="A836" s="17"/>
    </row>
    <row r="837" spans="1:1">
      <c r="A837" s="17"/>
    </row>
    <row r="838" spans="1:1">
      <c r="A838" s="17"/>
    </row>
    <row r="839" spans="1:1">
      <c r="A839" s="17"/>
    </row>
    <row r="840" spans="1:1">
      <c r="A840" s="17"/>
    </row>
    <row r="841" spans="1:1">
      <c r="A841" s="17"/>
    </row>
    <row r="842" spans="1:1">
      <c r="A842" s="17"/>
    </row>
    <row r="843" spans="1:1">
      <c r="A843" s="17"/>
    </row>
    <row r="844" spans="1:1">
      <c r="A844" s="17"/>
    </row>
    <row r="845" spans="1:1">
      <c r="A845" s="17"/>
    </row>
    <row r="846" spans="1:1">
      <c r="A846" s="17"/>
    </row>
    <row r="847" spans="1:1">
      <c r="A847" s="17"/>
    </row>
    <row r="848" spans="1:1">
      <c r="A848" s="17"/>
    </row>
    <row r="849" spans="1:1">
      <c r="A849" s="17"/>
    </row>
    <row r="850" spans="1:1">
      <c r="A850" s="17"/>
    </row>
    <row r="851" spans="1:1">
      <c r="A851" s="17"/>
    </row>
    <row r="852" spans="1:1">
      <c r="A852" s="17"/>
    </row>
    <row r="853" spans="1:1">
      <c r="A853" s="17"/>
    </row>
    <row r="854" spans="1:1">
      <c r="A854" s="17"/>
    </row>
    <row r="855" spans="1:1">
      <c r="A855" s="17"/>
    </row>
    <row r="856" spans="1:1">
      <c r="A856" s="17"/>
    </row>
    <row r="857" spans="1:1">
      <c r="A857" s="17"/>
    </row>
    <row r="858" spans="1:1">
      <c r="A858" s="17"/>
    </row>
    <row r="859" spans="1:1">
      <c r="A859" s="17"/>
    </row>
    <row r="860" spans="1:1">
      <c r="A860" s="17"/>
    </row>
    <row r="861" spans="1:1">
      <c r="A861" s="17"/>
    </row>
    <row r="862" spans="1:1">
      <c r="A862" s="17"/>
    </row>
    <row r="863" spans="1:1">
      <c r="A863" s="17"/>
    </row>
    <row r="864" spans="1:1">
      <c r="A864" s="17"/>
    </row>
    <row r="865" spans="1:1">
      <c r="A865" s="17"/>
    </row>
    <row r="866" spans="1:1">
      <c r="A866" s="17"/>
    </row>
    <row r="867" spans="1:1">
      <c r="A867" s="17"/>
    </row>
    <row r="868" spans="1:1">
      <c r="A868" s="17"/>
    </row>
    <row r="869" spans="1:1">
      <c r="A869" s="17"/>
    </row>
    <row r="870" spans="1:1">
      <c r="A870" s="17"/>
    </row>
    <row r="871" spans="1:1">
      <c r="A871" s="17"/>
    </row>
    <row r="872" spans="1:1">
      <c r="A872" s="17"/>
    </row>
    <row r="873" spans="1:1">
      <c r="A873" s="17"/>
    </row>
    <row r="874" spans="1:1">
      <c r="A874" s="17"/>
    </row>
    <row r="875" spans="1:1">
      <c r="A875" s="17"/>
    </row>
    <row r="876" spans="1:1">
      <c r="A876" s="17"/>
    </row>
    <row r="877" spans="1:1">
      <c r="A877" s="17"/>
    </row>
    <row r="878" spans="1:1">
      <c r="A878" s="17"/>
    </row>
    <row r="879" spans="1:1">
      <c r="A879" s="17"/>
    </row>
    <row r="880" spans="1:1">
      <c r="A880" s="17"/>
    </row>
    <row r="881" spans="1:1">
      <c r="A881" s="17"/>
    </row>
    <row r="882" spans="1:1">
      <c r="A882" s="17"/>
    </row>
    <row r="883" spans="1:1">
      <c r="A883" s="17"/>
    </row>
    <row r="884" spans="1:1">
      <c r="A884" s="17"/>
    </row>
    <row r="885" spans="1:1">
      <c r="A885" s="17"/>
    </row>
    <row r="886" spans="1:1">
      <c r="A886" s="17"/>
    </row>
    <row r="887" spans="1:1">
      <c r="A887" s="17"/>
    </row>
    <row r="888" spans="1:1">
      <c r="A888" s="17"/>
    </row>
    <row r="889" spans="1:1">
      <c r="A889" s="17"/>
    </row>
    <row r="890" spans="1:1">
      <c r="A890" s="17"/>
    </row>
    <row r="891" spans="1:1">
      <c r="A891" s="17"/>
    </row>
    <row r="892" spans="1:1">
      <c r="A892" s="17"/>
    </row>
    <row r="893" spans="1:1">
      <c r="A893" s="17"/>
    </row>
    <row r="894" spans="1:1">
      <c r="A894" s="17"/>
    </row>
    <row r="895" spans="1:1">
      <c r="A895" s="17"/>
    </row>
    <row r="896" spans="1:1">
      <c r="A896" s="17"/>
    </row>
    <row r="897" spans="1:1">
      <c r="A897" s="17"/>
    </row>
    <row r="898" spans="1:1">
      <c r="A898" s="17"/>
    </row>
    <row r="899" spans="1:1">
      <c r="A899" s="17"/>
    </row>
    <row r="900" spans="1:1">
      <c r="A900" s="17"/>
    </row>
    <row r="901" spans="1:1">
      <c r="A901" s="17"/>
    </row>
    <row r="902" spans="1:1">
      <c r="A902" s="17"/>
    </row>
    <row r="903" spans="1:1">
      <c r="A903" s="17"/>
    </row>
    <row r="904" spans="1:1">
      <c r="A904" s="17"/>
    </row>
    <row r="905" spans="1:1">
      <c r="A905" s="17"/>
    </row>
    <row r="906" spans="1:1">
      <c r="A906" s="17"/>
    </row>
    <row r="907" spans="1:1">
      <c r="A907" s="17"/>
    </row>
    <row r="908" spans="1:1">
      <c r="A908" s="17"/>
    </row>
    <row r="909" spans="1:1">
      <c r="A909" s="17"/>
    </row>
    <row r="910" spans="1:1">
      <c r="A910" s="17"/>
    </row>
    <row r="911" spans="1:1">
      <c r="A911" s="17"/>
    </row>
    <row r="912" spans="1:1">
      <c r="A912" s="17"/>
    </row>
    <row r="913" spans="1:1">
      <c r="A913" s="17"/>
    </row>
    <row r="914" spans="1:1">
      <c r="A914" s="17"/>
    </row>
    <row r="915" spans="1:1">
      <c r="A915" s="17"/>
    </row>
    <row r="916" spans="1:1">
      <c r="A916" s="17"/>
    </row>
    <row r="917" spans="1:1">
      <c r="A917" s="17"/>
    </row>
    <row r="918" spans="1:1">
      <c r="A918" s="17"/>
    </row>
    <row r="919" spans="1:1">
      <c r="A919" s="17"/>
    </row>
    <row r="920" spans="1:1">
      <c r="A920" s="17"/>
    </row>
    <row r="921" spans="1:1">
      <c r="A921" s="17"/>
    </row>
    <row r="922" spans="1:1">
      <c r="A922" s="17"/>
    </row>
    <row r="923" spans="1:1">
      <c r="A923" s="17"/>
    </row>
    <row r="924" spans="1:1">
      <c r="A924" s="17"/>
    </row>
    <row r="925" spans="1:1">
      <c r="A925" s="17"/>
    </row>
    <row r="926" spans="1:1">
      <c r="A926" s="17"/>
    </row>
    <row r="927" spans="1:1">
      <c r="A927" s="17"/>
    </row>
    <row r="928" spans="1:1">
      <c r="A928" s="17"/>
    </row>
    <row r="929" spans="1:1">
      <c r="A929" s="17"/>
    </row>
    <row r="930" spans="1:1">
      <c r="A930" s="17"/>
    </row>
    <row r="931" spans="1:1">
      <c r="A931" s="17"/>
    </row>
    <row r="932" spans="1:1">
      <c r="A932" s="17"/>
    </row>
    <row r="933" spans="1:1">
      <c r="A933" s="17"/>
    </row>
    <row r="934" spans="1:1">
      <c r="A934" s="17"/>
    </row>
    <row r="935" spans="1:1">
      <c r="A935" s="17"/>
    </row>
    <row r="936" spans="1:1">
      <c r="A936" s="17"/>
    </row>
    <row r="937" spans="1:1">
      <c r="A937" s="17"/>
    </row>
    <row r="938" spans="1:1">
      <c r="A938" s="17"/>
    </row>
    <row r="939" spans="1:1">
      <c r="A939" s="17"/>
    </row>
    <row r="940" spans="1:1">
      <c r="A940" s="17"/>
    </row>
    <row r="941" spans="1:1">
      <c r="A941" s="17"/>
    </row>
    <row r="942" spans="1:1">
      <c r="A942" s="17"/>
    </row>
    <row r="943" spans="1:1">
      <c r="A943" s="17"/>
    </row>
    <row r="944" spans="1:1">
      <c r="A944" s="17"/>
    </row>
    <row r="945" spans="1:1">
      <c r="A945" s="17"/>
    </row>
    <row r="946" spans="1:1">
      <c r="A946" s="17"/>
    </row>
    <row r="947" spans="1:1">
      <c r="A947" s="17"/>
    </row>
    <row r="948" spans="1:1">
      <c r="A948" s="17"/>
    </row>
    <row r="949" spans="1:1">
      <c r="A949" s="17"/>
    </row>
    <row r="950" spans="1:1">
      <c r="A950" s="17"/>
    </row>
    <row r="951" spans="1:1">
      <c r="A951" s="17"/>
    </row>
    <row r="952" spans="1:1">
      <c r="A952" s="17"/>
    </row>
    <row r="953" spans="1:1">
      <c r="A953" s="17"/>
    </row>
    <row r="954" spans="1:1">
      <c r="A954" s="17"/>
    </row>
    <row r="955" spans="1:1">
      <c r="A955" s="17"/>
    </row>
    <row r="956" spans="1:1">
      <c r="A956" s="17"/>
    </row>
    <row r="957" spans="1:1">
      <c r="A957" s="17"/>
    </row>
    <row r="958" spans="1:1">
      <c r="A958" s="17"/>
    </row>
    <row r="959" spans="1:1">
      <c r="A959" s="17"/>
    </row>
    <row r="960" spans="1:1">
      <c r="A960" s="17"/>
    </row>
    <row r="961" spans="1:1">
      <c r="A961" s="17"/>
    </row>
    <row r="962" spans="1:1">
      <c r="A962" s="17"/>
    </row>
    <row r="963" spans="1:1">
      <c r="A963" s="17"/>
    </row>
    <row r="964" spans="1:1">
      <c r="A964" s="17"/>
    </row>
    <row r="965" spans="1:1">
      <c r="A965" s="17"/>
    </row>
    <row r="966" spans="1:1">
      <c r="A966" s="17"/>
    </row>
    <row r="967" spans="1:1">
      <c r="A967" s="17"/>
    </row>
    <row r="968" spans="1:1">
      <c r="A968" s="17"/>
    </row>
    <row r="969" spans="1:1">
      <c r="A969" s="17"/>
    </row>
    <row r="970" spans="1:1">
      <c r="A970" s="17"/>
    </row>
    <row r="971" spans="1:1">
      <c r="A971" s="17"/>
    </row>
    <row r="972" spans="1:1">
      <c r="A972" s="17"/>
    </row>
    <row r="973" spans="1:1">
      <c r="A973" s="17"/>
    </row>
    <row r="974" spans="1:1">
      <c r="A974" s="17"/>
    </row>
    <row r="975" spans="1:1">
      <c r="A975" s="17"/>
    </row>
    <row r="976" spans="1:1">
      <c r="A976" s="17"/>
    </row>
    <row r="977" spans="1:1">
      <c r="A977" s="17"/>
    </row>
    <row r="978" spans="1:1">
      <c r="A978" s="17"/>
    </row>
    <row r="979" spans="1:1">
      <c r="A979" s="17"/>
    </row>
    <row r="980" spans="1:1">
      <c r="A980" s="17"/>
    </row>
    <row r="981" spans="1:1">
      <c r="A981" s="17"/>
    </row>
    <row r="982" spans="1:1">
      <c r="A982" s="17"/>
    </row>
    <row r="983" spans="1:1">
      <c r="A983" s="17"/>
    </row>
    <row r="984" spans="1:1">
      <c r="A984" s="17"/>
    </row>
    <row r="985" spans="1:1">
      <c r="A985" s="17"/>
    </row>
    <row r="986" spans="1:1">
      <c r="A986" s="17"/>
    </row>
    <row r="987" spans="1:1">
      <c r="A987" s="17"/>
    </row>
    <row r="988" spans="1:1">
      <c r="A988" s="17"/>
    </row>
    <row r="989" spans="1:1">
      <c r="A989" s="17"/>
    </row>
    <row r="990" spans="1:1">
      <c r="A990" s="17"/>
    </row>
    <row r="991" spans="1:1">
      <c r="A991" s="17"/>
    </row>
    <row r="992" spans="1:1">
      <c r="A992" s="17"/>
    </row>
    <row r="993" spans="1:1">
      <c r="A993" s="17"/>
    </row>
    <row r="994" spans="1:1">
      <c r="A994" s="17"/>
    </row>
    <row r="995" spans="1:1">
      <c r="A995" s="17"/>
    </row>
    <row r="996" spans="1:1">
      <c r="A996" s="17"/>
    </row>
    <row r="997" spans="1:1">
      <c r="A997" s="17"/>
    </row>
    <row r="998" spans="1:1">
      <c r="A998" s="17"/>
    </row>
    <row r="999" spans="1:1">
      <c r="A999" s="17"/>
    </row>
    <row r="1000" spans="1:1">
      <c r="A1000" s="17"/>
    </row>
    <row r="1001" spans="1:1">
      <c r="A1001" s="17"/>
    </row>
    <row r="1002" spans="1:1">
      <c r="A1002" s="17"/>
    </row>
  </sheetData>
  <mergeCells count="5">
    <mergeCell ref="A1:O3"/>
    <mergeCell ref="C4:F4"/>
    <mergeCell ref="G4:I4"/>
    <mergeCell ref="J4:L4"/>
    <mergeCell ref="M4:O4"/>
  </mergeCells>
  <pageMargins left="0" right="0" top="0" bottom="0" header="0" footer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S1002"/>
  <sheetViews>
    <sheetView workbookViewId="0">
      <selection activeCell="O1" activeCellId="5" sqref="J1:J1048576 K1:K1048576 L1:L1048576 M1:M1048576 N1:N1048576 O1:O1048576"/>
    </sheetView>
  </sheetViews>
  <sheetFormatPr defaultColWidth="12.5703125" defaultRowHeight="12.75"/>
  <cols>
    <col min="2" max="2" width="5.140625" customWidth="1"/>
    <col min="3" max="4" width="10.140625" customWidth="1"/>
    <col min="5" max="5" width="6.42578125" customWidth="1"/>
    <col min="6" max="6" width="5.140625" customWidth="1"/>
    <col min="7" max="8" width="10.140625" customWidth="1"/>
    <col min="9" max="9" width="5.140625" customWidth="1"/>
    <col min="10" max="11" width="10.140625" customWidth="1"/>
    <col min="12" max="12" width="5.140625" customWidth="1"/>
    <col min="13" max="14" width="10.140625" customWidth="1"/>
    <col min="15" max="15" width="5.140625" customWidth="1"/>
  </cols>
  <sheetData>
    <row r="1" spans="1:15">
      <c r="A1" s="27" t="s">
        <v>2259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</row>
    <row r="2" spans="1:15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</row>
    <row r="3" spans="1:15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</row>
    <row r="4" spans="1:15">
      <c r="A4" s="11"/>
      <c r="B4" s="11"/>
      <c r="C4" s="25" t="s">
        <v>663</v>
      </c>
      <c r="D4" s="30"/>
      <c r="E4" s="30"/>
      <c r="F4" s="30"/>
      <c r="G4" s="25" t="s">
        <v>664</v>
      </c>
      <c r="H4" s="30"/>
      <c r="I4" s="30"/>
      <c r="J4" s="25" t="s">
        <v>667</v>
      </c>
      <c r="K4" s="30"/>
      <c r="L4" s="30"/>
      <c r="M4" s="25" t="s">
        <v>668</v>
      </c>
      <c r="N4" s="30"/>
      <c r="O4" s="30"/>
    </row>
    <row r="5" spans="1:15" ht="30">
      <c r="A5" s="11" t="s">
        <v>1</v>
      </c>
      <c r="B5" s="11" t="s">
        <v>669</v>
      </c>
      <c r="C5" s="9" t="s">
        <v>670</v>
      </c>
      <c r="D5" s="9" t="s">
        <v>671</v>
      </c>
      <c r="E5" s="9" t="s">
        <v>672</v>
      </c>
      <c r="F5" s="9" t="s">
        <v>673</v>
      </c>
      <c r="G5" s="9" t="s">
        <v>670</v>
      </c>
      <c r="H5" s="9" t="s">
        <v>671</v>
      </c>
      <c r="I5" s="9" t="s">
        <v>673</v>
      </c>
      <c r="J5" s="9" t="s">
        <v>670</v>
      </c>
      <c r="K5" s="9" t="s">
        <v>671</v>
      </c>
      <c r="L5" s="9" t="s">
        <v>673</v>
      </c>
      <c r="M5" s="9" t="s">
        <v>670</v>
      </c>
      <c r="N5" s="9" t="s">
        <v>671</v>
      </c>
      <c r="O5" s="9" t="s">
        <v>673</v>
      </c>
    </row>
    <row r="6" spans="1:15" ht="20.25">
      <c r="A6" s="9" t="s">
        <v>12</v>
      </c>
      <c r="B6" s="13">
        <v>54092</v>
      </c>
      <c r="C6" s="13" t="s">
        <v>795</v>
      </c>
      <c r="D6" s="13" t="s">
        <v>795</v>
      </c>
      <c r="E6" s="13">
        <v>0.25800000000000001</v>
      </c>
      <c r="F6" s="14"/>
      <c r="G6" s="13" t="s">
        <v>1093</v>
      </c>
      <c r="H6" s="13" t="s">
        <v>961</v>
      </c>
      <c r="I6" s="14"/>
      <c r="J6" s="13" t="s">
        <v>741</v>
      </c>
      <c r="K6" s="13" t="s">
        <v>741</v>
      </c>
      <c r="L6" s="14"/>
      <c r="M6" s="13" t="s">
        <v>803</v>
      </c>
      <c r="N6" s="13" t="s">
        <v>804</v>
      </c>
      <c r="O6" s="14"/>
    </row>
    <row r="7" spans="1:15" ht="23.25">
      <c r="A7" s="16" t="s">
        <v>23</v>
      </c>
      <c r="B7" s="13">
        <v>1</v>
      </c>
      <c r="C7" s="13" t="s">
        <v>2260</v>
      </c>
      <c r="D7" s="13" t="s">
        <v>2261</v>
      </c>
      <c r="E7" s="14"/>
      <c r="F7" s="14"/>
      <c r="G7" s="13" t="s">
        <v>1407</v>
      </c>
      <c r="H7" s="13" t="s">
        <v>1407</v>
      </c>
      <c r="I7" s="14"/>
      <c r="J7" s="13" t="s">
        <v>1406</v>
      </c>
      <c r="K7" s="13" t="s">
        <v>1406</v>
      </c>
      <c r="L7" s="14"/>
      <c r="M7" s="15" t="s">
        <v>688</v>
      </c>
      <c r="N7" s="13" t="s">
        <v>1578</v>
      </c>
      <c r="O7" s="13">
        <v>-2E-3</v>
      </c>
    </row>
    <row r="8" spans="1:15" ht="20.25">
      <c r="A8" s="16" t="s">
        <v>33</v>
      </c>
      <c r="B8" s="13">
        <v>24472</v>
      </c>
      <c r="C8" s="13" t="s">
        <v>2262</v>
      </c>
      <c r="D8" s="13" t="s">
        <v>1392</v>
      </c>
      <c r="E8" s="13" t="s">
        <v>697</v>
      </c>
      <c r="F8" s="14"/>
      <c r="G8" s="13" t="s">
        <v>701</v>
      </c>
      <c r="H8" s="13" t="s">
        <v>701</v>
      </c>
      <c r="I8" s="14"/>
      <c r="J8" s="15" t="s">
        <v>955</v>
      </c>
      <c r="K8" s="13" t="s">
        <v>919</v>
      </c>
      <c r="L8" s="13">
        <v>-3.0000000000000001E-3</v>
      </c>
      <c r="M8" s="13" t="s">
        <v>2117</v>
      </c>
      <c r="N8" s="13" t="s">
        <v>2263</v>
      </c>
      <c r="O8" s="14"/>
    </row>
    <row r="9" spans="1:15" ht="20.25">
      <c r="A9" s="16" t="s">
        <v>43</v>
      </c>
      <c r="B9" s="13">
        <v>0</v>
      </c>
      <c r="C9" s="13" t="s">
        <v>1406</v>
      </c>
      <c r="D9" s="13" t="s">
        <v>1406</v>
      </c>
      <c r="E9" s="14"/>
      <c r="F9" s="14"/>
      <c r="G9" s="13" t="s">
        <v>1407</v>
      </c>
      <c r="H9" s="13" t="s">
        <v>1407</v>
      </c>
      <c r="I9" s="14"/>
      <c r="J9" s="13" t="s">
        <v>1406</v>
      </c>
      <c r="K9" s="13" t="s">
        <v>1406</v>
      </c>
      <c r="L9" s="14"/>
      <c r="M9" s="13" t="s">
        <v>1406</v>
      </c>
      <c r="N9" s="13" t="s">
        <v>1406</v>
      </c>
      <c r="O9" s="14"/>
    </row>
    <row r="10" spans="1:15" ht="47.25">
      <c r="A10" s="16" t="s">
        <v>47</v>
      </c>
      <c r="B10" s="13">
        <v>19</v>
      </c>
      <c r="C10" s="13" t="s">
        <v>2264</v>
      </c>
      <c r="D10" s="13" t="s">
        <v>2265</v>
      </c>
      <c r="E10" s="13">
        <v>0.91100000000000003</v>
      </c>
      <c r="F10" s="14"/>
      <c r="G10" s="13" t="s">
        <v>2266</v>
      </c>
      <c r="H10" s="13" t="s">
        <v>2267</v>
      </c>
      <c r="I10" s="14"/>
      <c r="J10" s="13" t="s">
        <v>2268</v>
      </c>
      <c r="K10" s="13" t="s">
        <v>2269</v>
      </c>
      <c r="L10" s="14"/>
      <c r="M10" s="13" t="s">
        <v>2270</v>
      </c>
      <c r="N10" s="15" t="s">
        <v>882</v>
      </c>
      <c r="O10" s="13">
        <f>0.002</f>
        <v>2E-3</v>
      </c>
    </row>
    <row r="11" spans="1:15" ht="20.25">
      <c r="A11" s="16" t="s">
        <v>55</v>
      </c>
      <c r="B11" s="13">
        <v>72</v>
      </c>
      <c r="C11" s="13" t="s">
        <v>2271</v>
      </c>
      <c r="D11" s="13" t="s">
        <v>2272</v>
      </c>
      <c r="E11" s="13">
        <v>1.4999999999999999E-2</v>
      </c>
      <c r="F11" s="14"/>
      <c r="G11" s="13" t="s">
        <v>2273</v>
      </c>
      <c r="H11" s="13" t="s">
        <v>2274</v>
      </c>
      <c r="I11" s="14"/>
      <c r="J11" s="13" t="s">
        <v>2275</v>
      </c>
      <c r="K11" s="13" t="s">
        <v>2276</v>
      </c>
      <c r="L11" s="14"/>
      <c r="M11" s="15" t="s">
        <v>2277</v>
      </c>
      <c r="N11" s="13" t="s">
        <v>864</v>
      </c>
      <c r="O11" s="13">
        <v>-1.4E-2</v>
      </c>
    </row>
    <row r="12" spans="1:15" ht="35.25">
      <c r="A12" s="16" t="s">
        <v>66</v>
      </c>
      <c r="B12" s="13">
        <v>21</v>
      </c>
      <c r="C12" s="13" t="s">
        <v>2278</v>
      </c>
      <c r="D12" s="13" t="s">
        <v>2279</v>
      </c>
      <c r="E12" s="13">
        <v>0.20699999999999999</v>
      </c>
      <c r="F12" s="14"/>
      <c r="G12" s="13" t="s">
        <v>2280</v>
      </c>
      <c r="H12" s="13" t="s">
        <v>2281</v>
      </c>
      <c r="I12" s="14"/>
      <c r="J12" s="13" t="s">
        <v>688</v>
      </c>
      <c r="K12" s="13" t="s">
        <v>688</v>
      </c>
      <c r="L12" s="14"/>
      <c r="M12" s="15" t="s">
        <v>2282</v>
      </c>
      <c r="N12" s="13" t="s">
        <v>2283</v>
      </c>
      <c r="O12" s="13">
        <v>-6.4000000000000001E-2</v>
      </c>
    </row>
    <row r="13" spans="1:15" ht="35.25">
      <c r="A13" s="16" t="s">
        <v>77</v>
      </c>
      <c r="B13" s="13">
        <v>182</v>
      </c>
      <c r="C13" s="13" t="s">
        <v>2284</v>
      </c>
      <c r="D13" s="13" t="s">
        <v>2285</v>
      </c>
      <c r="E13" s="13">
        <v>0.49099999999999999</v>
      </c>
      <c r="F13" s="14"/>
      <c r="G13" s="13" t="s">
        <v>2286</v>
      </c>
      <c r="H13" s="13" t="s">
        <v>2287</v>
      </c>
      <c r="I13" s="14"/>
      <c r="J13" s="13" t="s">
        <v>2288</v>
      </c>
      <c r="K13" s="13" t="s">
        <v>2289</v>
      </c>
      <c r="L13" s="14"/>
      <c r="M13" s="15" t="s">
        <v>2290</v>
      </c>
      <c r="N13" s="13" t="s">
        <v>2291</v>
      </c>
      <c r="O13" s="13">
        <v>-1.9E-2</v>
      </c>
    </row>
    <row r="14" spans="1:15" ht="20.25">
      <c r="A14" s="16" t="s">
        <v>84</v>
      </c>
      <c r="B14" s="13">
        <v>52800</v>
      </c>
      <c r="C14" s="13" t="s">
        <v>2292</v>
      </c>
      <c r="D14" s="13" t="s">
        <v>2293</v>
      </c>
      <c r="E14" s="13">
        <v>0.43099999999999999</v>
      </c>
      <c r="F14" s="14"/>
      <c r="G14" s="13" t="s">
        <v>2294</v>
      </c>
      <c r="H14" s="13" t="s">
        <v>945</v>
      </c>
      <c r="I14" s="14"/>
      <c r="J14" s="15" t="s">
        <v>765</v>
      </c>
      <c r="K14" s="13" t="s">
        <v>2295</v>
      </c>
      <c r="L14" s="13">
        <v>-7.0000000000000001E-3</v>
      </c>
      <c r="M14" s="13" t="s">
        <v>2296</v>
      </c>
      <c r="N14" s="13" t="s">
        <v>2297</v>
      </c>
      <c r="O14" s="14"/>
    </row>
    <row r="15" spans="1:15" ht="23.25">
      <c r="A15" s="16" t="s">
        <v>95</v>
      </c>
      <c r="B15" s="13">
        <v>23</v>
      </c>
      <c r="C15" s="13" t="s">
        <v>2298</v>
      </c>
      <c r="D15" s="13" t="s">
        <v>2299</v>
      </c>
      <c r="E15" s="13">
        <v>0.14599999999999999</v>
      </c>
      <c r="F15" s="14"/>
      <c r="G15" s="13" t="s">
        <v>1880</v>
      </c>
      <c r="H15" s="13" t="s">
        <v>1879</v>
      </c>
      <c r="I15" s="14"/>
      <c r="J15" s="13" t="s">
        <v>2300</v>
      </c>
      <c r="K15" s="13" t="s">
        <v>2301</v>
      </c>
      <c r="L15" s="14"/>
      <c r="M15" s="15" t="s">
        <v>2302</v>
      </c>
      <c r="N15" s="13" t="s">
        <v>2303</v>
      </c>
      <c r="O15" s="13">
        <v>-2.3E-2</v>
      </c>
    </row>
    <row r="16" spans="1:15" ht="23.25">
      <c r="A16" s="16" t="s">
        <v>105</v>
      </c>
      <c r="B16" s="13">
        <v>1</v>
      </c>
      <c r="C16" s="13" t="s">
        <v>2304</v>
      </c>
      <c r="D16" s="13" t="s">
        <v>2305</v>
      </c>
      <c r="E16" s="14"/>
      <c r="F16" s="14"/>
      <c r="G16" s="13" t="s">
        <v>2306</v>
      </c>
      <c r="H16" s="13" t="s">
        <v>2307</v>
      </c>
      <c r="I16" s="14"/>
      <c r="J16" s="13" t="s">
        <v>688</v>
      </c>
      <c r="K16" s="13" t="s">
        <v>688</v>
      </c>
      <c r="L16" s="14"/>
      <c r="M16" s="15" t="s">
        <v>2308</v>
      </c>
      <c r="N16" s="13" t="s">
        <v>2309</v>
      </c>
      <c r="O16" s="13">
        <v>-6.0999999999999999E-2</v>
      </c>
    </row>
    <row r="17" spans="1:15" ht="23.25">
      <c r="A17" s="16" t="s">
        <v>115</v>
      </c>
      <c r="B17" s="13">
        <v>224</v>
      </c>
      <c r="C17" s="13" t="s">
        <v>2310</v>
      </c>
      <c r="D17" s="13" t="s">
        <v>2311</v>
      </c>
      <c r="E17" s="13" t="s">
        <v>697</v>
      </c>
      <c r="F17" s="14"/>
      <c r="G17" s="13" t="s">
        <v>2312</v>
      </c>
      <c r="H17" s="13" t="s">
        <v>2313</v>
      </c>
      <c r="I17" s="14"/>
      <c r="J17" s="13" t="s">
        <v>2314</v>
      </c>
      <c r="K17" s="13" t="s">
        <v>2315</v>
      </c>
      <c r="L17" s="14"/>
      <c r="M17" s="15" t="s">
        <v>2316</v>
      </c>
      <c r="N17" s="13" t="s">
        <v>2317</v>
      </c>
      <c r="O17" s="13">
        <v>-0.08</v>
      </c>
    </row>
    <row r="18" spans="1:15" ht="20.25">
      <c r="A18" s="16" t="s">
        <v>125</v>
      </c>
      <c r="B18" s="13">
        <v>53109</v>
      </c>
      <c r="C18" s="13" t="s">
        <v>2318</v>
      </c>
      <c r="D18" s="13" t="s">
        <v>2319</v>
      </c>
      <c r="E18" s="13">
        <v>0.04</v>
      </c>
      <c r="F18" s="14"/>
      <c r="G18" s="13" t="s">
        <v>945</v>
      </c>
      <c r="H18" s="13" t="s">
        <v>1078</v>
      </c>
      <c r="I18" s="14"/>
      <c r="J18" s="15" t="s">
        <v>2320</v>
      </c>
      <c r="K18" s="13" t="s">
        <v>1175</v>
      </c>
      <c r="L18" s="13">
        <v>-4.0000000000000001E-3</v>
      </c>
      <c r="M18" s="13" t="s">
        <v>2321</v>
      </c>
      <c r="N18" s="13" t="s">
        <v>2322</v>
      </c>
      <c r="O18" s="14"/>
    </row>
    <row r="19" spans="1:15" ht="23.25">
      <c r="A19" s="16" t="s">
        <v>135</v>
      </c>
      <c r="B19" s="13">
        <v>2509</v>
      </c>
      <c r="C19" s="15" t="s">
        <v>2262</v>
      </c>
      <c r="D19" s="13" t="s">
        <v>2270</v>
      </c>
      <c r="E19" s="13" t="s">
        <v>697</v>
      </c>
      <c r="F19" s="13">
        <v>-5.0000000000000001E-3</v>
      </c>
      <c r="G19" s="15" t="s">
        <v>2323</v>
      </c>
      <c r="H19" s="13" t="s">
        <v>2324</v>
      </c>
      <c r="I19" s="13">
        <v>-2.3E-2</v>
      </c>
      <c r="J19" s="15" t="s">
        <v>1004</v>
      </c>
      <c r="K19" s="13" t="s">
        <v>2325</v>
      </c>
      <c r="L19" s="13">
        <v>-1.7999999999999999E-2</v>
      </c>
      <c r="M19" s="15" t="s">
        <v>2326</v>
      </c>
      <c r="N19" s="13" t="s">
        <v>2327</v>
      </c>
      <c r="O19" s="13">
        <v>-8.9999999999999993E-3</v>
      </c>
    </row>
    <row r="20" spans="1:15" ht="23.25">
      <c r="A20" s="16" t="s">
        <v>144</v>
      </c>
      <c r="B20" s="13">
        <v>868</v>
      </c>
      <c r="C20" s="13" t="s">
        <v>2328</v>
      </c>
      <c r="D20" s="13" t="s">
        <v>716</v>
      </c>
      <c r="E20" s="13" t="s">
        <v>697</v>
      </c>
      <c r="F20" s="14"/>
      <c r="G20" s="13" t="s">
        <v>2329</v>
      </c>
      <c r="H20" s="13" t="s">
        <v>2330</v>
      </c>
      <c r="I20" s="14"/>
      <c r="J20" s="13" t="s">
        <v>2331</v>
      </c>
      <c r="K20" s="13" t="s">
        <v>2332</v>
      </c>
      <c r="L20" s="14"/>
      <c r="M20" s="13" t="s">
        <v>2333</v>
      </c>
      <c r="N20" s="15" t="s">
        <v>764</v>
      </c>
      <c r="O20" s="13">
        <f>0.01</f>
        <v>0.01</v>
      </c>
    </row>
    <row r="21" spans="1:15" ht="20.25">
      <c r="A21" s="16" t="s">
        <v>154</v>
      </c>
      <c r="B21" s="13">
        <v>855</v>
      </c>
      <c r="C21" s="13" t="s">
        <v>2334</v>
      </c>
      <c r="D21" s="13" t="s">
        <v>2335</v>
      </c>
      <c r="E21" s="13">
        <v>1.2E-2</v>
      </c>
      <c r="F21" s="14"/>
      <c r="G21" s="13" t="s">
        <v>2336</v>
      </c>
      <c r="H21" s="13" t="s">
        <v>2337</v>
      </c>
      <c r="I21" s="14"/>
      <c r="J21" s="13" t="s">
        <v>2338</v>
      </c>
      <c r="K21" s="13" t="s">
        <v>847</v>
      </c>
      <c r="L21" s="14"/>
      <c r="M21" s="15" t="s">
        <v>2262</v>
      </c>
      <c r="N21" s="13" t="s">
        <v>2270</v>
      </c>
      <c r="O21" s="13">
        <v>-4.0000000000000001E-3</v>
      </c>
    </row>
    <row r="22" spans="1:15" ht="35.25">
      <c r="A22" s="16" t="s">
        <v>161</v>
      </c>
      <c r="B22" s="13">
        <v>1890</v>
      </c>
      <c r="C22" s="13" t="s">
        <v>982</v>
      </c>
      <c r="D22" s="13" t="s">
        <v>2339</v>
      </c>
      <c r="E22" s="13" t="s">
        <v>697</v>
      </c>
      <c r="F22" s="14"/>
      <c r="G22" s="13" t="s">
        <v>2340</v>
      </c>
      <c r="H22" s="15" t="s">
        <v>2341</v>
      </c>
      <c r="I22" s="13">
        <f>0.028</f>
        <v>2.8000000000000001E-2</v>
      </c>
      <c r="J22" s="13" t="s">
        <v>2342</v>
      </c>
      <c r="K22" s="15" t="s">
        <v>2343</v>
      </c>
      <c r="L22" s="13">
        <f>0.048</f>
        <v>4.8000000000000001E-2</v>
      </c>
      <c r="M22" s="15" t="s">
        <v>2344</v>
      </c>
      <c r="N22" s="13" t="s">
        <v>1090</v>
      </c>
      <c r="O22" s="13">
        <v>-1.7999999999999999E-2</v>
      </c>
    </row>
    <row r="23" spans="1:15" ht="23.25">
      <c r="A23" s="16" t="s">
        <v>172</v>
      </c>
      <c r="B23" s="13">
        <v>1536</v>
      </c>
      <c r="C23" s="13" t="s">
        <v>2270</v>
      </c>
      <c r="D23" s="13" t="s">
        <v>2345</v>
      </c>
      <c r="E23" s="13">
        <v>0.51900000000000002</v>
      </c>
      <c r="F23" s="14"/>
      <c r="G23" s="13" t="s">
        <v>2346</v>
      </c>
      <c r="H23" s="13" t="s">
        <v>2347</v>
      </c>
      <c r="I23" s="14"/>
      <c r="J23" s="13" t="s">
        <v>2348</v>
      </c>
      <c r="K23" s="13" t="s">
        <v>2349</v>
      </c>
      <c r="L23" s="14"/>
      <c r="M23" s="15" t="s">
        <v>2350</v>
      </c>
      <c r="N23" s="13" t="s">
        <v>2351</v>
      </c>
      <c r="O23" s="13">
        <v>-1.7000000000000001E-2</v>
      </c>
    </row>
    <row r="24" spans="1:15" ht="20.25">
      <c r="A24" s="11" t="s">
        <v>182</v>
      </c>
      <c r="B24" s="13">
        <v>10022</v>
      </c>
      <c r="C24" s="15" t="s">
        <v>1093</v>
      </c>
      <c r="D24" s="13" t="s">
        <v>775</v>
      </c>
      <c r="E24" s="13" t="s">
        <v>697</v>
      </c>
      <c r="F24" s="13">
        <v>-6.0000000000000001E-3</v>
      </c>
      <c r="G24" s="15" t="s">
        <v>2352</v>
      </c>
      <c r="H24" s="13" t="s">
        <v>2353</v>
      </c>
      <c r="I24" s="13">
        <v>-3.2000000000000001E-2</v>
      </c>
      <c r="J24" s="13" t="s">
        <v>2354</v>
      </c>
      <c r="K24" s="13" t="s">
        <v>2355</v>
      </c>
      <c r="L24" s="14"/>
      <c r="M24" s="15" t="s">
        <v>935</v>
      </c>
      <c r="N24" s="13" t="s">
        <v>2356</v>
      </c>
      <c r="O24" s="13">
        <v>-0.03</v>
      </c>
    </row>
    <row r="25" spans="1:15" ht="23.25">
      <c r="A25" s="16" t="s">
        <v>192</v>
      </c>
      <c r="B25" s="13">
        <v>833</v>
      </c>
      <c r="C25" s="13" t="s">
        <v>1174</v>
      </c>
      <c r="D25" s="15" t="s">
        <v>2345</v>
      </c>
      <c r="E25" s="13" t="s">
        <v>697</v>
      </c>
      <c r="F25" s="13">
        <f>0.011</f>
        <v>1.0999999999999999E-2</v>
      </c>
      <c r="G25" s="13" t="s">
        <v>2357</v>
      </c>
      <c r="H25" s="15" t="s">
        <v>2358</v>
      </c>
      <c r="I25" s="13">
        <f>0.214</f>
        <v>0.214</v>
      </c>
      <c r="J25" s="13" t="s">
        <v>2359</v>
      </c>
      <c r="K25" s="13" t="s">
        <v>2360</v>
      </c>
      <c r="L25" s="14"/>
      <c r="M25" s="13" t="s">
        <v>2361</v>
      </c>
      <c r="N25" s="15" t="s">
        <v>2362</v>
      </c>
      <c r="O25" s="13">
        <f>0.01</f>
        <v>0.01</v>
      </c>
    </row>
    <row r="26" spans="1:15" ht="20.25">
      <c r="A26" s="16" t="s">
        <v>202</v>
      </c>
      <c r="B26" s="13">
        <v>19</v>
      </c>
      <c r="C26" s="13" t="s">
        <v>2264</v>
      </c>
      <c r="D26" s="13" t="s">
        <v>2363</v>
      </c>
      <c r="E26" s="13">
        <v>0.65900000000000003</v>
      </c>
      <c r="F26" s="14"/>
      <c r="G26" s="13" t="s">
        <v>2364</v>
      </c>
      <c r="H26" s="13" t="s">
        <v>2365</v>
      </c>
      <c r="I26" s="14"/>
      <c r="J26" s="13" t="s">
        <v>2268</v>
      </c>
      <c r="K26" s="13" t="s">
        <v>2366</v>
      </c>
      <c r="L26" s="14"/>
      <c r="M26" s="13" t="s">
        <v>2270</v>
      </c>
      <c r="N26" s="13" t="s">
        <v>882</v>
      </c>
      <c r="O26" s="14"/>
    </row>
    <row r="27" spans="1:15" ht="23.25">
      <c r="A27" s="16" t="s">
        <v>207</v>
      </c>
      <c r="B27" s="13">
        <v>10</v>
      </c>
      <c r="C27" s="13" t="s">
        <v>2367</v>
      </c>
      <c r="D27" s="13" t="s">
        <v>2368</v>
      </c>
      <c r="E27" s="13">
        <v>0.61199999999999999</v>
      </c>
      <c r="F27" s="14"/>
      <c r="G27" s="13" t="s">
        <v>2369</v>
      </c>
      <c r="H27" s="13" t="s">
        <v>2370</v>
      </c>
      <c r="I27" s="14"/>
      <c r="J27" s="13" t="s">
        <v>2371</v>
      </c>
      <c r="K27" s="13" t="s">
        <v>2372</v>
      </c>
      <c r="L27" s="14"/>
      <c r="M27" s="13" t="s">
        <v>695</v>
      </c>
      <c r="N27" s="13" t="s">
        <v>714</v>
      </c>
      <c r="O27" s="14"/>
    </row>
    <row r="28" spans="1:15" ht="23.25">
      <c r="A28" s="16" t="s">
        <v>217</v>
      </c>
      <c r="B28" s="13">
        <v>539</v>
      </c>
      <c r="C28" s="13" t="s">
        <v>2373</v>
      </c>
      <c r="D28" s="13" t="s">
        <v>2374</v>
      </c>
      <c r="E28" s="13">
        <v>2.1000000000000001E-2</v>
      </c>
      <c r="F28" s="14"/>
      <c r="G28" s="13" t="s">
        <v>2375</v>
      </c>
      <c r="H28" s="13" t="s">
        <v>2376</v>
      </c>
      <c r="I28" s="14"/>
      <c r="J28" s="13" t="s">
        <v>2377</v>
      </c>
      <c r="K28" s="13" t="s">
        <v>2378</v>
      </c>
      <c r="L28" s="14"/>
      <c r="M28" s="13" t="s">
        <v>703</v>
      </c>
      <c r="N28" s="15" t="s">
        <v>1093</v>
      </c>
      <c r="O28" s="13">
        <f>0.012</f>
        <v>1.2E-2</v>
      </c>
    </row>
    <row r="29" spans="1:15" ht="23.25">
      <c r="A29" s="16" t="s">
        <v>228</v>
      </c>
      <c r="B29" s="13">
        <v>2689</v>
      </c>
      <c r="C29" s="13" t="s">
        <v>1112</v>
      </c>
      <c r="D29" s="13" t="s">
        <v>2379</v>
      </c>
      <c r="E29" s="13">
        <v>8.0000000000000002E-3</v>
      </c>
      <c r="F29" s="14"/>
      <c r="G29" s="15" t="s">
        <v>2380</v>
      </c>
      <c r="H29" s="13" t="s">
        <v>1424</v>
      </c>
      <c r="I29" s="13">
        <v>-2.5999999999999999E-2</v>
      </c>
      <c r="J29" s="13" t="s">
        <v>2381</v>
      </c>
      <c r="K29" s="13" t="s">
        <v>2382</v>
      </c>
      <c r="L29" s="14"/>
      <c r="M29" s="13" t="s">
        <v>2383</v>
      </c>
      <c r="N29" s="15" t="s">
        <v>2384</v>
      </c>
      <c r="O29" s="13">
        <f>0.023</f>
        <v>2.3E-2</v>
      </c>
    </row>
    <row r="30" spans="1:15" ht="23.25">
      <c r="A30" s="16" t="s">
        <v>234</v>
      </c>
      <c r="B30" s="13">
        <v>2271</v>
      </c>
      <c r="C30" s="15" t="s">
        <v>727</v>
      </c>
      <c r="D30" s="13" t="s">
        <v>1988</v>
      </c>
      <c r="E30" s="13" t="s">
        <v>697</v>
      </c>
      <c r="F30" s="13">
        <v>-5.0000000000000001E-3</v>
      </c>
      <c r="G30" s="15" t="s">
        <v>2385</v>
      </c>
      <c r="H30" s="13" t="s">
        <v>2386</v>
      </c>
      <c r="I30" s="13">
        <v>-5.7000000000000002E-2</v>
      </c>
      <c r="J30" s="13" t="s">
        <v>2387</v>
      </c>
      <c r="K30" s="13" t="s">
        <v>2388</v>
      </c>
      <c r="L30" s="14"/>
      <c r="M30" s="15" t="s">
        <v>2361</v>
      </c>
      <c r="N30" s="13" t="s">
        <v>2389</v>
      </c>
      <c r="O30" s="13">
        <v>-1.6E-2</v>
      </c>
    </row>
    <row r="31" spans="1:15" ht="20.25">
      <c r="A31" s="16" t="s">
        <v>244</v>
      </c>
      <c r="B31" s="13">
        <v>0</v>
      </c>
      <c r="C31" s="13" t="s">
        <v>1406</v>
      </c>
      <c r="D31" s="13" t="s">
        <v>1406</v>
      </c>
      <c r="E31" s="14"/>
      <c r="F31" s="14"/>
      <c r="G31" s="13" t="s">
        <v>1407</v>
      </c>
      <c r="H31" s="13" t="s">
        <v>1407</v>
      </c>
      <c r="I31" s="14"/>
      <c r="J31" s="13" t="s">
        <v>1406</v>
      </c>
      <c r="K31" s="13" t="s">
        <v>1406</v>
      </c>
      <c r="L31" s="14"/>
      <c r="M31" s="13" t="s">
        <v>1406</v>
      </c>
      <c r="N31" s="13" t="s">
        <v>1406</v>
      </c>
      <c r="O31" s="14"/>
    </row>
    <row r="32" spans="1:15" ht="23.25">
      <c r="A32" s="16" t="s">
        <v>248</v>
      </c>
      <c r="B32" s="13">
        <v>532</v>
      </c>
      <c r="C32" s="13" t="s">
        <v>2390</v>
      </c>
      <c r="D32" s="13" t="s">
        <v>2391</v>
      </c>
      <c r="E32" s="13">
        <v>7.0000000000000007E-2</v>
      </c>
      <c r="F32" s="14"/>
      <c r="G32" s="15" t="s">
        <v>2392</v>
      </c>
      <c r="H32" s="13" t="s">
        <v>2393</v>
      </c>
      <c r="I32" s="13">
        <v>-7.3999999999999996E-2</v>
      </c>
      <c r="J32" s="13" t="s">
        <v>2394</v>
      </c>
      <c r="K32" s="13" t="s">
        <v>2395</v>
      </c>
      <c r="L32" s="14"/>
      <c r="M32" s="15" t="s">
        <v>2396</v>
      </c>
      <c r="N32" s="13" t="s">
        <v>2291</v>
      </c>
      <c r="O32" s="13">
        <v>-1.7000000000000001E-2</v>
      </c>
    </row>
    <row r="33" spans="1:15" ht="23.25">
      <c r="A33" s="16" t="s">
        <v>255</v>
      </c>
      <c r="B33" s="13">
        <v>418</v>
      </c>
      <c r="C33" s="13" t="s">
        <v>695</v>
      </c>
      <c r="D33" s="15" t="s">
        <v>977</v>
      </c>
      <c r="E33" s="13">
        <v>2E-3</v>
      </c>
      <c r="F33" s="13">
        <f>0.001</f>
        <v>1E-3</v>
      </c>
      <c r="G33" s="13" t="s">
        <v>2397</v>
      </c>
      <c r="H33" s="13" t="s">
        <v>2398</v>
      </c>
      <c r="I33" s="14"/>
      <c r="J33" s="13" t="s">
        <v>2399</v>
      </c>
      <c r="K33" s="13" t="s">
        <v>688</v>
      </c>
      <c r="L33" s="14"/>
      <c r="M33" s="15" t="s">
        <v>1369</v>
      </c>
      <c r="N33" s="13" t="s">
        <v>2400</v>
      </c>
      <c r="O33" s="13">
        <v>-1.0999999999999999E-2</v>
      </c>
    </row>
    <row r="34" spans="1:15" ht="23.25">
      <c r="A34" s="16" t="s">
        <v>263</v>
      </c>
      <c r="B34" s="13">
        <v>3192</v>
      </c>
      <c r="C34" s="15" t="s">
        <v>2262</v>
      </c>
      <c r="D34" s="13" t="s">
        <v>741</v>
      </c>
      <c r="E34" s="13" t="s">
        <v>697</v>
      </c>
      <c r="F34" s="13">
        <v>-1E-3</v>
      </c>
      <c r="G34" s="13" t="s">
        <v>2401</v>
      </c>
      <c r="H34" s="13" t="s">
        <v>2402</v>
      </c>
      <c r="I34" s="14"/>
      <c r="J34" s="13" t="s">
        <v>2403</v>
      </c>
      <c r="K34" s="15" t="s">
        <v>2404</v>
      </c>
      <c r="L34" s="13">
        <f>0.015</f>
        <v>1.4999999999999999E-2</v>
      </c>
      <c r="M34" s="15" t="s">
        <v>2396</v>
      </c>
      <c r="N34" s="13" t="s">
        <v>2405</v>
      </c>
      <c r="O34" s="13">
        <v>-1.9E-2</v>
      </c>
    </row>
    <row r="35" spans="1:15" ht="23.25">
      <c r="A35" s="16" t="s">
        <v>271</v>
      </c>
      <c r="B35" s="13">
        <v>0</v>
      </c>
      <c r="C35" s="13" t="s">
        <v>1406</v>
      </c>
      <c r="D35" s="13" t="s">
        <v>1406</v>
      </c>
      <c r="E35" s="14"/>
      <c r="F35" s="14"/>
      <c r="G35" s="13" t="s">
        <v>1407</v>
      </c>
      <c r="H35" s="13" t="s">
        <v>1407</v>
      </c>
      <c r="I35" s="14"/>
      <c r="J35" s="13" t="s">
        <v>1406</v>
      </c>
      <c r="K35" s="13" t="s">
        <v>1406</v>
      </c>
      <c r="L35" s="14"/>
      <c r="M35" s="13" t="s">
        <v>1406</v>
      </c>
      <c r="N35" s="13" t="s">
        <v>1406</v>
      </c>
      <c r="O35" s="14"/>
    </row>
    <row r="36" spans="1:15" ht="47.25">
      <c r="A36" s="16" t="s">
        <v>272</v>
      </c>
      <c r="B36" s="13">
        <v>582</v>
      </c>
      <c r="C36" s="15" t="s">
        <v>2406</v>
      </c>
      <c r="D36" s="13" t="s">
        <v>2407</v>
      </c>
      <c r="E36" s="13" t="s">
        <v>697</v>
      </c>
      <c r="F36" s="13">
        <v>-0.11700000000000001</v>
      </c>
      <c r="G36" s="15" t="s">
        <v>2408</v>
      </c>
      <c r="H36" s="13" t="s">
        <v>2409</v>
      </c>
      <c r="I36" s="13">
        <v>-2.7E-2</v>
      </c>
      <c r="J36" s="13" t="s">
        <v>2410</v>
      </c>
      <c r="K36" s="13" t="s">
        <v>2411</v>
      </c>
      <c r="L36" s="14"/>
      <c r="M36" s="15" t="s">
        <v>2412</v>
      </c>
      <c r="N36" s="13" t="s">
        <v>2413</v>
      </c>
      <c r="O36" s="13">
        <v>-1.2E-2</v>
      </c>
    </row>
    <row r="37" spans="1:15" ht="23.25">
      <c r="A37" s="16" t="s">
        <v>280</v>
      </c>
      <c r="B37" s="13">
        <v>14</v>
      </c>
      <c r="C37" s="13" t="s">
        <v>2414</v>
      </c>
      <c r="D37" s="13" t="s">
        <v>2415</v>
      </c>
      <c r="E37" s="13">
        <v>0.48699999999999999</v>
      </c>
      <c r="F37" s="14"/>
      <c r="G37" s="13" t="s">
        <v>2416</v>
      </c>
      <c r="H37" s="13" t="s">
        <v>2417</v>
      </c>
      <c r="I37" s="14"/>
      <c r="J37" s="13" t="s">
        <v>2418</v>
      </c>
      <c r="K37" s="13" t="s">
        <v>2419</v>
      </c>
      <c r="L37" s="14"/>
      <c r="M37" s="15" t="s">
        <v>2350</v>
      </c>
      <c r="N37" s="13" t="s">
        <v>2420</v>
      </c>
      <c r="O37" s="13">
        <v>-4.7E-2</v>
      </c>
    </row>
    <row r="38" spans="1:15" ht="23.25">
      <c r="A38" s="16" t="s">
        <v>288</v>
      </c>
      <c r="B38" s="13">
        <v>11</v>
      </c>
      <c r="C38" s="13" t="s">
        <v>2421</v>
      </c>
      <c r="D38" s="13" t="s">
        <v>2422</v>
      </c>
      <c r="E38" s="13">
        <v>0.52600000000000002</v>
      </c>
      <c r="F38" s="14"/>
      <c r="G38" s="13" t="s">
        <v>2423</v>
      </c>
      <c r="H38" s="13" t="s">
        <v>2424</v>
      </c>
      <c r="I38" s="14"/>
      <c r="J38" s="13" t="s">
        <v>2425</v>
      </c>
      <c r="K38" s="13" t="s">
        <v>2426</v>
      </c>
      <c r="L38" s="14"/>
      <c r="M38" s="15" t="s">
        <v>2427</v>
      </c>
      <c r="N38" s="13" t="s">
        <v>2428</v>
      </c>
      <c r="O38" s="13">
        <v>-5.5E-2</v>
      </c>
    </row>
    <row r="39" spans="1:15" ht="20.25">
      <c r="A39" s="16" t="s">
        <v>295</v>
      </c>
      <c r="B39" s="13">
        <v>540</v>
      </c>
      <c r="C39" s="15" t="s">
        <v>2429</v>
      </c>
      <c r="D39" s="13" t="s">
        <v>2430</v>
      </c>
      <c r="E39" s="13" t="s">
        <v>697</v>
      </c>
      <c r="F39" s="13">
        <v>-0.161</v>
      </c>
      <c r="G39" s="15" t="s">
        <v>2431</v>
      </c>
      <c r="H39" s="13" t="s">
        <v>2432</v>
      </c>
      <c r="I39" s="13">
        <v>-3.4000000000000002E-2</v>
      </c>
      <c r="J39" s="13" t="s">
        <v>2433</v>
      </c>
      <c r="K39" s="13" t="s">
        <v>2434</v>
      </c>
      <c r="L39" s="14"/>
      <c r="M39" s="15" t="s">
        <v>2435</v>
      </c>
      <c r="N39" s="13" t="s">
        <v>2436</v>
      </c>
      <c r="O39" s="13">
        <v>-0.183</v>
      </c>
    </row>
    <row r="40" spans="1:15" ht="20.25">
      <c r="A40" s="16" t="s">
        <v>303</v>
      </c>
      <c r="B40" s="13">
        <v>0</v>
      </c>
      <c r="C40" s="13" t="s">
        <v>1406</v>
      </c>
      <c r="D40" s="13" t="s">
        <v>1406</v>
      </c>
      <c r="E40" s="14"/>
      <c r="F40" s="14"/>
      <c r="G40" s="13" t="s">
        <v>1407</v>
      </c>
      <c r="H40" s="13" t="s">
        <v>1407</v>
      </c>
      <c r="I40" s="14"/>
      <c r="J40" s="13" t="s">
        <v>1406</v>
      </c>
      <c r="K40" s="13" t="s">
        <v>1406</v>
      </c>
      <c r="L40" s="14"/>
      <c r="M40" s="13" t="s">
        <v>1406</v>
      </c>
      <c r="N40" s="13" t="s">
        <v>1406</v>
      </c>
      <c r="O40" s="14"/>
    </row>
    <row r="41" spans="1:15" ht="20.25">
      <c r="A41" s="16" t="s">
        <v>306</v>
      </c>
      <c r="B41" s="13">
        <v>0</v>
      </c>
      <c r="C41" s="13" t="s">
        <v>1406</v>
      </c>
      <c r="D41" s="13" t="s">
        <v>1406</v>
      </c>
      <c r="E41" s="14"/>
      <c r="F41" s="14"/>
      <c r="G41" s="13" t="s">
        <v>1407</v>
      </c>
      <c r="H41" s="13" t="s">
        <v>1407</v>
      </c>
      <c r="I41" s="14"/>
      <c r="J41" s="13" t="s">
        <v>1406</v>
      </c>
      <c r="K41" s="13" t="s">
        <v>1406</v>
      </c>
      <c r="L41" s="14"/>
      <c r="M41" s="13" t="s">
        <v>1406</v>
      </c>
      <c r="N41" s="13" t="s">
        <v>1406</v>
      </c>
      <c r="O41" s="14"/>
    </row>
    <row r="42" spans="1:15" ht="23.25">
      <c r="A42" s="16" t="s">
        <v>309</v>
      </c>
      <c r="B42" s="13">
        <v>1</v>
      </c>
      <c r="C42" s="13" t="s">
        <v>2437</v>
      </c>
      <c r="D42" s="13" t="s">
        <v>2438</v>
      </c>
      <c r="E42" s="14"/>
      <c r="F42" s="14"/>
      <c r="G42" s="13" t="s">
        <v>1407</v>
      </c>
      <c r="H42" s="13" t="s">
        <v>1407</v>
      </c>
      <c r="I42" s="14"/>
      <c r="J42" s="13" t="s">
        <v>1406</v>
      </c>
      <c r="K42" s="13" t="s">
        <v>1406</v>
      </c>
      <c r="L42" s="14"/>
      <c r="M42" s="13" t="s">
        <v>1040</v>
      </c>
      <c r="N42" s="13" t="s">
        <v>1578</v>
      </c>
      <c r="O42" s="14"/>
    </row>
    <row r="43" spans="1:15" ht="23.25">
      <c r="A43" s="11" t="s">
        <v>315</v>
      </c>
      <c r="B43" s="13">
        <v>7115</v>
      </c>
      <c r="C43" s="15" t="s">
        <v>2439</v>
      </c>
      <c r="D43" s="13" t="s">
        <v>2440</v>
      </c>
      <c r="E43" s="13" t="s">
        <v>697</v>
      </c>
      <c r="F43" s="13">
        <v>-7.0000000000000001E-3</v>
      </c>
      <c r="G43" s="15" t="s">
        <v>2441</v>
      </c>
      <c r="H43" s="13" t="s">
        <v>2442</v>
      </c>
      <c r="I43" s="13">
        <v>-0.17299999999999999</v>
      </c>
      <c r="J43" s="13" t="s">
        <v>2443</v>
      </c>
      <c r="K43" s="15" t="s">
        <v>2444</v>
      </c>
      <c r="L43" s="13">
        <f>0.103</f>
        <v>0.10299999999999999</v>
      </c>
      <c r="M43" s="15" t="s">
        <v>1283</v>
      </c>
      <c r="N43" s="13" t="s">
        <v>2445</v>
      </c>
      <c r="O43" s="13">
        <v>-0.08</v>
      </c>
    </row>
    <row r="44" spans="1:15" ht="23.25">
      <c r="A44" s="16" t="s">
        <v>324</v>
      </c>
      <c r="B44" s="13">
        <v>49</v>
      </c>
      <c r="C44" s="13" t="s">
        <v>2446</v>
      </c>
      <c r="D44" s="13" t="s">
        <v>2447</v>
      </c>
      <c r="E44" s="13">
        <v>0.111</v>
      </c>
      <c r="F44" s="14"/>
      <c r="G44" s="13" t="s">
        <v>2448</v>
      </c>
      <c r="H44" s="13" t="s">
        <v>2449</v>
      </c>
      <c r="I44" s="14"/>
      <c r="J44" s="13" t="s">
        <v>2450</v>
      </c>
      <c r="K44" s="13" t="s">
        <v>2451</v>
      </c>
      <c r="L44" s="14"/>
      <c r="M44" s="15" t="s">
        <v>2302</v>
      </c>
      <c r="N44" s="13" t="s">
        <v>761</v>
      </c>
      <c r="O44" s="13">
        <v>-2.5000000000000001E-2</v>
      </c>
    </row>
    <row r="45" spans="1:15" ht="23.25">
      <c r="A45" s="16" t="s">
        <v>332</v>
      </c>
      <c r="B45" s="13">
        <v>3538</v>
      </c>
      <c r="C45" s="13" t="s">
        <v>2452</v>
      </c>
      <c r="D45" s="13" t="s">
        <v>736</v>
      </c>
      <c r="E45" s="13">
        <v>0.69899999999999995</v>
      </c>
      <c r="F45" s="14"/>
      <c r="G45" s="15" t="s">
        <v>2453</v>
      </c>
      <c r="H45" s="13" t="s">
        <v>2454</v>
      </c>
      <c r="I45" s="13">
        <v>-4.2999999999999997E-2</v>
      </c>
      <c r="J45" s="13" t="s">
        <v>2455</v>
      </c>
      <c r="K45" s="13" t="s">
        <v>2456</v>
      </c>
      <c r="L45" s="14"/>
      <c r="M45" s="15" t="s">
        <v>2457</v>
      </c>
      <c r="N45" s="13" t="s">
        <v>2362</v>
      </c>
      <c r="O45" s="13">
        <v>-1.0999999999999999E-2</v>
      </c>
    </row>
    <row r="46" spans="1:15" ht="23.25">
      <c r="A46" s="16" t="s">
        <v>342</v>
      </c>
      <c r="B46" s="13">
        <v>124</v>
      </c>
      <c r="C46" s="13" t="s">
        <v>2458</v>
      </c>
      <c r="D46" s="15" t="s">
        <v>2459</v>
      </c>
      <c r="E46" s="13">
        <v>2E-3</v>
      </c>
      <c r="F46" s="13">
        <f>0.064</f>
        <v>6.4000000000000001E-2</v>
      </c>
      <c r="G46" s="13" t="s">
        <v>2460</v>
      </c>
      <c r="H46" s="13" t="s">
        <v>2461</v>
      </c>
      <c r="I46" s="14"/>
      <c r="J46" s="13" t="s">
        <v>2462</v>
      </c>
      <c r="K46" s="13" t="s">
        <v>2463</v>
      </c>
      <c r="L46" s="14"/>
      <c r="M46" s="13" t="s">
        <v>2464</v>
      </c>
      <c r="N46" s="13" t="s">
        <v>2465</v>
      </c>
      <c r="O46" s="14"/>
    </row>
    <row r="47" spans="1:15" ht="23.25">
      <c r="A47" s="16" t="s">
        <v>351</v>
      </c>
      <c r="B47" s="13">
        <v>3725</v>
      </c>
      <c r="C47" s="15" t="s">
        <v>2466</v>
      </c>
      <c r="D47" s="13" t="s">
        <v>2467</v>
      </c>
      <c r="E47" s="13">
        <v>2E-3</v>
      </c>
      <c r="F47" s="13">
        <v>-8.9999999999999993E-3</v>
      </c>
      <c r="G47" s="15" t="s">
        <v>2468</v>
      </c>
      <c r="H47" s="13" t="s">
        <v>2469</v>
      </c>
      <c r="I47" s="13">
        <v>-0.155</v>
      </c>
      <c r="J47" s="13" t="s">
        <v>2470</v>
      </c>
      <c r="K47" s="15" t="s">
        <v>2471</v>
      </c>
      <c r="L47" s="13">
        <f>0.211</f>
        <v>0.21099999999999999</v>
      </c>
      <c r="M47" s="15" t="s">
        <v>2472</v>
      </c>
      <c r="N47" s="13" t="s">
        <v>2473</v>
      </c>
      <c r="O47" s="13">
        <v>-0.187</v>
      </c>
    </row>
    <row r="48" spans="1:15" ht="23.25">
      <c r="A48" s="16" t="s">
        <v>360</v>
      </c>
      <c r="B48" s="13">
        <v>100</v>
      </c>
      <c r="C48" s="13" t="s">
        <v>2474</v>
      </c>
      <c r="D48" s="13" t="s">
        <v>2475</v>
      </c>
      <c r="E48" s="13">
        <v>8.1000000000000003E-2</v>
      </c>
      <c r="F48" s="14"/>
      <c r="G48" s="13" t="s">
        <v>2476</v>
      </c>
      <c r="H48" s="13" t="s">
        <v>2477</v>
      </c>
      <c r="I48" s="14"/>
      <c r="J48" s="13" t="s">
        <v>2478</v>
      </c>
      <c r="K48" s="13" t="s">
        <v>2479</v>
      </c>
      <c r="L48" s="14"/>
      <c r="M48" s="13" t="s">
        <v>2350</v>
      </c>
      <c r="N48" s="15" t="s">
        <v>2480</v>
      </c>
      <c r="O48" s="13">
        <f>0.01</f>
        <v>0.01</v>
      </c>
    </row>
    <row r="49" spans="1:15" ht="20.25">
      <c r="A49" s="11" t="s">
        <v>369</v>
      </c>
      <c r="B49" s="13">
        <v>115</v>
      </c>
      <c r="C49" s="15" t="s">
        <v>2481</v>
      </c>
      <c r="D49" s="13" t="s">
        <v>2482</v>
      </c>
      <c r="E49" s="13" t="s">
        <v>697</v>
      </c>
      <c r="F49" s="13">
        <v>-0.15</v>
      </c>
      <c r="G49" s="15" t="s">
        <v>2483</v>
      </c>
      <c r="H49" s="13" t="s">
        <v>2484</v>
      </c>
      <c r="I49" s="13">
        <v>-3.0000000000000001E-3</v>
      </c>
      <c r="J49" s="15" t="s">
        <v>2485</v>
      </c>
      <c r="K49" s="13" t="s">
        <v>2486</v>
      </c>
      <c r="L49" s="13">
        <v>-0.28499999999999998</v>
      </c>
      <c r="M49" s="13" t="s">
        <v>2487</v>
      </c>
      <c r="N49" s="15" t="s">
        <v>2488</v>
      </c>
      <c r="O49" s="13">
        <f>0.03</f>
        <v>0.03</v>
      </c>
    </row>
    <row r="50" spans="1:15" ht="23.25">
      <c r="A50" s="11" t="s">
        <v>378</v>
      </c>
      <c r="B50" s="13">
        <v>7112</v>
      </c>
      <c r="C50" s="15" t="s">
        <v>2489</v>
      </c>
      <c r="D50" s="13" t="s">
        <v>2490</v>
      </c>
      <c r="E50" s="13" t="s">
        <v>697</v>
      </c>
      <c r="F50" s="13">
        <v>-3.5000000000000003E-2</v>
      </c>
      <c r="G50" s="15" t="s">
        <v>2491</v>
      </c>
      <c r="H50" s="13" t="s">
        <v>2492</v>
      </c>
      <c r="I50" s="13">
        <v>-7.9000000000000001E-2</v>
      </c>
      <c r="J50" s="15" t="s">
        <v>1513</v>
      </c>
      <c r="K50" s="13" t="s">
        <v>2493</v>
      </c>
      <c r="L50" s="13">
        <v>-0.04</v>
      </c>
      <c r="M50" s="15" t="s">
        <v>1225</v>
      </c>
      <c r="N50" s="13" t="s">
        <v>745</v>
      </c>
      <c r="O50" s="13">
        <v>-4.8000000000000001E-2</v>
      </c>
    </row>
    <row r="51" spans="1:15" ht="23.25">
      <c r="A51" s="16" t="s">
        <v>387</v>
      </c>
      <c r="B51" s="13">
        <v>1858</v>
      </c>
      <c r="C51" s="15" t="s">
        <v>2494</v>
      </c>
      <c r="D51" s="13" t="s">
        <v>2495</v>
      </c>
      <c r="E51" s="13" t="s">
        <v>697</v>
      </c>
      <c r="F51" s="13">
        <v>-8.1000000000000003E-2</v>
      </c>
      <c r="G51" s="15" t="s">
        <v>2496</v>
      </c>
      <c r="H51" s="13" t="s">
        <v>2497</v>
      </c>
      <c r="I51" s="13">
        <v>-0.218</v>
      </c>
      <c r="J51" s="15" t="s">
        <v>2498</v>
      </c>
      <c r="K51" s="13" t="s">
        <v>2499</v>
      </c>
      <c r="L51" s="13">
        <v>-0.154</v>
      </c>
      <c r="M51" s="13" t="s">
        <v>2500</v>
      </c>
      <c r="N51" s="15" t="s">
        <v>2501</v>
      </c>
      <c r="O51" s="13">
        <f>0.017</f>
        <v>1.7000000000000001E-2</v>
      </c>
    </row>
    <row r="52" spans="1:15" ht="35.25">
      <c r="A52" s="16" t="s">
        <v>395</v>
      </c>
      <c r="B52" s="13">
        <v>35</v>
      </c>
      <c r="C52" s="13" t="s">
        <v>2502</v>
      </c>
      <c r="D52" s="13" t="s">
        <v>2503</v>
      </c>
      <c r="E52" s="13">
        <v>0.09</v>
      </c>
      <c r="F52" s="14"/>
      <c r="G52" s="13" t="s">
        <v>2504</v>
      </c>
      <c r="H52" s="13" t="s">
        <v>2505</v>
      </c>
      <c r="I52" s="14"/>
      <c r="J52" s="13" t="s">
        <v>2506</v>
      </c>
      <c r="K52" s="13" t="s">
        <v>2507</v>
      </c>
      <c r="L52" s="14"/>
      <c r="M52" s="15" t="s">
        <v>2508</v>
      </c>
      <c r="N52" s="13" t="s">
        <v>2509</v>
      </c>
      <c r="O52" s="13">
        <v>-0.108</v>
      </c>
    </row>
    <row r="53" spans="1:15" ht="35.25">
      <c r="A53" s="16" t="s">
        <v>405</v>
      </c>
      <c r="B53" s="13">
        <v>325</v>
      </c>
      <c r="C53" s="13" t="s">
        <v>2510</v>
      </c>
      <c r="D53" s="13" t="s">
        <v>2511</v>
      </c>
      <c r="E53" s="13">
        <v>0.34599999999999997</v>
      </c>
      <c r="F53" s="14"/>
      <c r="G53" s="13" t="s">
        <v>2512</v>
      </c>
      <c r="H53" s="13" t="s">
        <v>2513</v>
      </c>
      <c r="I53" s="14"/>
      <c r="J53" s="13" t="s">
        <v>2514</v>
      </c>
      <c r="K53" s="13" t="s">
        <v>2515</v>
      </c>
      <c r="L53" s="14"/>
      <c r="M53" s="15" t="s">
        <v>2344</v>
      </c>
      <c r="N53" s="13" t="s">
        <v>1032</v>
      </c>
      <c r="O53" s="13">
        <v>-1.6E-2</v>
      </c>
    </row>
    <row r="54" spans="1:15" ht="23.25">
      <c r="A54" s="16" t="s">
        <v>414</v>
      </c>
      <c r="B54" s="13">
        <v>2148</v>
      </c>
      <c r="C54" s="13" t="s">
        <v>2516</v>
      </c>
      <c r="D54" s="13" t="s">
        <v>811</v>
      </c>
      <c r="E54" s="13">
        <v>3.0000000000000001E-3</v>
      </c>
      <c r="F54" s="14"/>
      <c r="G54" s="15" t="s">
        <v>2517</v>
      </c>
      <c r="H54" s="13" t="s">
        <v>2518</v>
      </c>
      <c r="I54" s="13">
        <v>-7.0999999999999994E-2</v>
      </c>
      <c r="J54" s="13" t="s">
        <v>2519</v>
      </c>
      <c r="K54" s="13" t="s">
        <v>2520</v>
      </c>
      <c r="L54" s="14"/>
      <c r="M54" s="15" t="s">
        <v>2521</v>
      </c>
      <c r="N54" s="13" t="s">
        <v>2413</v>
      </c>
      <c r="O54" s="13">
        <v>-8.9999999999999993E-3</v>
      </c>
    </row>
    <row r="55" spans="1:15" ht="23.25">
      <c r="A55" s="16" t="s">
        <v>424</v>
      </c>
      <c r="B55" s="13">
        <v>2546</v>
      </c>
      <c r="C55" s="15" t="s">
        <v>1538</v>
      </c>
      <c r="D55" s="13" t="s">
        <v>2522</v>
      </c>
      <c r="E55" s="13" t="s">
        <v>697</v>
      </c>
      <c r="F55" s="13">
        <v>-7.4999999999999997E-2</v>
      </c>
      <c r="G55" s="15" t="s">
        <v>2523</v>
      </c>
      <c r="H55" s="13" t="s">
        <v>2524</v>
      </c>
      <c r="I55" s="13">
        <v>-0.26100000000000001</v>
      </c>
      <c r="J55" s="15" t="s">
        <v>2525</v>
      </c>
      <c r="K55" s="13" t="s">
        <v>2526</v>
      </c>
      <c r="L55" s="13">
        <v>-0.187</v>
      </c>
      <c r="M55" s="15" t="s">
        <v>2527</v>
      </c>
      <c r="N55" s="13" t="s">
        <v>2528</v>
      </c>
      <c r="O55" s="13">
        <v>-3.3000000000000002E-2</v>
      </c>
    </row>
    <row r="56" spans="1:15" ht="35.25">
      <c r="A56" s="16" t="s">
        <v>432</v>
      </c>
      <c r="B56" s="13">
        <v>71</v>
      </c>
      <c r="C56" s="13" t="s">
        <v>2529</v>
      </c>
      <c r="D56" s="13" t="s">
        <v>2530</v>
      </c>
      <c r="E56" s="13">
        <v>0.15</v>
      </c>
      <c r="F56" s="14"/>
      <c r="G56" s="13" t="s">
        <v>2484</v>
      </c>
      <c r="H56" s="13" t="s">
        <v>2484</v>
      </c>
      <c r="I56" s="14"/>
      <c r="J56" s="13" t="s">
        <v>2531</v>
      </c>
      <c r="K56" s="13" t="s">
        <v>2532</v>
      </c>
      <c r="L56" s="14"/>
      <c r="M56" s="13" t="s">
        <v>2533</v>
      </c>
      <c r="N56" s="15" t="s">
        <v>2534</v>
      </c>
      <c r="O56" s="13">
        <f>0.077</f>
        <v>7.6999999999999999E-2</v>
      </c>
    </row>
    <row r="57" spans="1:15" ht="23.25">
      <c r="A57" s="16" t="s">
        <v>441</v>
      </c>
      <c r="B57" s="13">
        <v>851</v>
      </c>
      <c r="C57" s="15" t="s">
        <v>2535</v>
      </c>
      <c r="D57" s="13" t="s">
        <v>2536</v>
      </c>
      <c r="E57" s="13" t="s">
        <v>697</v>
      </c>
      <c r="F57" s="13">
        <v>-2.3E-2</v>
      </c>
      <c r="G57" s="13" t="s">
        <v>2537</v>
      </c>
      <c r="H57" s="15" t="s">
        <v>2538</v>
      </c>
      <c r="I57" s="13">
        <f>0.058</f>
        <v>5.8000000000000003E-2</v>
      </c>
      <c r="J57" s="13" t="s">
        <v>2539</v>
      </c>
      <c r="K57" s="13" t="s">
        <v>2540</v>
      </c>
      <c r="L57" s="14"/>
      <c r="M57" s="15" t="s">
        <v>1192</v>
      </c>
      <c r="N57" s="13" t="s">
        <v>2333</v>
      </c>
      <c r="O57" s="13">
        <v>-1.4E-2</v>
      </c>
    </row>
    <row r="58" spans="1:15" ht="35.25">
      <c r="A58" s="16" t="s">
        <v>449</v>
      </c>
      <c r="B58" s="13">
        <v>27</v>
      </c>
      <c r="C58" s="15" t="s">
        <v>2541</v>
      </c>
      <c r="D58" s="13" t="s">
        <v>2542</v>
      </c>
      <c r="E58" s="13">
        <v>3.0000000000000001E-3</v>
      </c>
      <c r="F58" s="13">
        <v>-0.115</v>
      </c>
      <c r="G58" s="13" t="s">
        <v>1747</v>
      </c>
      <c r="H58" s="13" t="s">
        <v>1534</v>
      </c>
      <c r="I58" s="14"/>
      <c r="J58" s="13" t="s">
        <v>2543</v>
      </c>
      <c r="K58" s="13" t="s">
        <v>2544</v>
      </c>
      <c r="L58" s="14"/>
      <c r="M58" s="15" t="s">
        <v>2545</v>
      </c>
      <c r="N58" s="13" t="s">
        <v>2546</v>
      </c>
      <c r="O58" s="13">
        <v>-8.6999999999999994E-2</v>
      </c>
    </row>
    <row r="59" spans="1:15" ht="20.25">
      <c r="A59" s="16" t="s">
        <v>460</v>
      </c>
      <c r="B59" s="13">
        <v>233</v>
      </c>
      <c r="C59" s="15" t="s">
        <v>2547</v>
      </c>
      <c r="D59" s="13" t="s">
        <v>2548</v>
      </c>
      <c r="E59" s="13" t="s">
        <v>697</v>
      </c>
      <c r="F59" s="13">
        <v>-5.6000000000000001E-2</v>
      </c>
      <c r="G59" s="13" t="s">
        <v>2549</v>
      </c>
      <c r="H59" s="13" t="s">
        <v>2550</v>
      </c>
      <c r="I59" s="14"/>
      <c r="J59" s="13" t="s">
        <v>2551</v>
      </c>
      <c r="K59" s="13" t="s">
        <v>2552</v>
      </c>
      <c r="L59" s="14"/>
      <c r="M59" s="15" t="s">
        <v>2553</v>
      </c>
      <c r="N59" s="13" t="s">
        <v>2554</v>
      </c>
      <c r="O59" s="13">
        <v>-0.14199999999999999</v>
      </c>
    </row>
    <row r="60" spans="1:15" ht="23.25">
      <c r="A60" s="16" t="s">
        <v>468</v>
      </c>
      <c r="B60" s="13">
        <v>21</v>
      </c>
      <c r="C60" s="13" t="s">
        <v>2555</v>
      </c>
      <c r="D60" s="13" t="s">
        <v>2556</v>
      </c>
      <c r="E60" s="13">
        <v>0.28499999999999998</v>
      </c>
      <c r="F60" s="14"/>
      <c r="G60" s="13" t="s">
        <v>2557</v>
      </c>
      <c r="H60" s="13" t="s">
        <v>2558</v>
      </c>
      <c r="I60" s="14"/>
      <c r="J60" s="13" t="s">
        <v>2559</v>
      </c>
      <c r="K60" s="13" t="s">
        <v>2560</v>
      </c>
      <c r="L60" s="14"/>
      <c r="M60" s="15" t="s">
        <v>2561</v>
      </c>
      <c r="N60" s="13" t="s">
        <v>2562</v>
      </c>
      <c r="O60" s="13">
        <v>-0.20100000000000001</v>
      </c>
    </row>
    <row r="61" spans="1:15" ht="35.25">
      <c r="A61" s="16" t="s">
        <v>476</v>
      </c>
      <c r="B61" s="13">
        <v>147</v>
      </c>
      <c r="C61" s="13" t="s">
        <v>2563</v>
      </c>
      <c r="D61" s="13" t="s">
        <v>2564</v>
      </c>
      <c r="E61" s="13">
        <v>0.29499999999999998</v>
      </c>
      <c r="F61" s="14"/>
      <c r="G61" s="13" t="s">
        <v>2565</v>
      </c>
      <c r="H61" s="13" t="s">
        <v>2566</v>
      </c>
      <c r="I61" s="14"/>
      <c r="J61" s="13" t="s">
        <v>2567</v>
      </c>
      <c r="K61" s="13" t="s">
        <v>2568</v>
      </c>
      <c r="L61" s="14"/>
      <c r="M61" s="13" t="s">
        <v>1323</v>
      </c>
      <c r="N61" s="15" t="s">
        <v>2569</v>
      </c>
      <c r="O61" s="13">
        <f>0.049</f>
        <v>4.9000000000000002E-2</v>
      </c>
    </row>
    <row r="62" spans="1:15" ht="35.25">
      <c r="A62" s="16" t="s">
        <v>484</v>
      </c>
      <c r="B62" s="13">
        <v>60</v>
      </c>
      <c r="C62" s="13" t="s">
        <v>2570</v>
      </c>
      <c r="D62" s="13" t="s">
        <v>2571</v>
      </c>
      <c r="E62" s="13">
        <v>0.84099999999999997</v>
      </c>
      <c r="F62" s="14"/>
      <c r="G62" s="13" t="s">
        <v>2572</v>
      </c>
      <c r="H62" s="13" t="s">
        <v>2573</v>
      </c>
      <c r="I62" s="14"/>
      <c r="J62" s="13" t="s">
        <v>2574</v>
      </c>
      <c r="K62" s="13" t="s">
        <v>2575</v>
      </c>
      <c r="L62" s="14"/>
      <c r="M62" s="15" t="s">
        <v>2576</v>
      </c>
      <c r="N62" s="13" t="s">
        <v>858</v>
      </c>
      <c r="O62" s="13">
        <v>-8.9999999999999993E-3</v>
      </c>
    </row>
    <row r="63" spans="1:15" ht="35.25">
      <c r="A63" s="16" t="s">
        <v>491</v>
      </c>
      <c r="B63" s="13">
        <v>19</v>
      </c>
      <c r="C63" s="13" t="s">
        <v>2577</v>
      </c>
      <c r="D63" s="13" t="s">
        <v>2578</v>
      </c>
      <c r="E63" s="13">
        <v>1.7000000000000001E-2</v>
      </c>
      <c r="F63" s="14"/>
      <c r="G63" s="13" t="s">
        <v>1747</v>
      </c>
      <c r="H63" s="13" t="s">
        <v>1747</v>
      </c>
      <c r="I63" s="14"/>
      <c r="J63" s="13" t="s">
        <v>2579</v>
      </c>
      <c r="K63" s="13" t="s">
        <v>2580</v>
      </c>
      <c r="L63" s="14"/>
      <c r="M63" s="15" t="s">
        <v>2581</v>
      </c>
      <c r="N63" s="13" t="s">
        <v>2582</v>
      </c>
      <c r="O63" s="13">
        <v>-0.10199999999999999</v>
      </c>
    </row>
    <row r="64" spans="1:15" ht="35.25">
      <c r="A64" s="16" t="s">
        <v>502</v>
      </c>
      <c r="B64" s="13">
        <v>2</v>
      </c>
      <c r="C64" s="13" t="s">
        <v>2583</v>
      </c>
      <c r="D64" s="13" t="s">
        <v>2584</v>
      </c>
      <c r="E64" s="13">
        <v>7.5999999999999998E-2</v>
      </c>
      <c r="F64" s="14"/>
      <c r="G64" s="13" t="s">
        <v>1407</v>
      </c>
      <c r="H64" s="13" t="s">
        <v>1407</v>
      </c>
      <c r="I64" s="14"/>
      <c r="J64" s="13" t="s">
        <v>1406</v>
      </c>
      <c r="K64" s="13" t="s">
        <v>2585</v>
      </c>
      <c r="L64" s="14"/>
      <c r="M64" s="15" t="s">
        <v>2521</v>
      </c>
      <c r="N64" s="13" t="s">
        <v>2500</v>
      </c>
      <c r="O64" s="13">
        <v>-8.5000000000000006E-2</v>
      </c>
    </row>
    <row r="65" spans="1:15" ht="20.25">
      <c r="A65" s="11" t="s">
        <v>508</v>
      </c>
      <c r="B65" s="13">
        <v>53420</v>
      </c>
      <c r="C65" s="15" t="s">
        <v>1048</v>
      </c>
      <c r="D65" s="13" t="s">
        <v>968</v>
      </c>
      <c r="E65" s="13" t="s">
        <v>697</v>
      </c>
      <c r="F65" s="13">
        <v>-4.0000000000000001E-3</v>
      </c>
      <c r="G65" s="13" t="s">
        <v>1781</v>
      </c>
      <c r="H65" s="15" t="s">
        <v>2586</v>
      </c>
      <c r="I65" s="13">
        <f>0.006</f>
        <v>6.0000000000000001E-3</v>
      </c>
      <c r="J65" s="13" t="s">
        <v>2587</v>
      </c>
      <c r="K65" s="15" t="s">
        <v>2588</v>
      </c>
      <c r="L65" s="13">
        <f>0.012</f>
        <v>1.2E-2</v>
      </c>
      <c r="M65" s="15" t="s">
        <v>1833</v>
      </c>
      <c r="N65" s="13" t="s">
        <v>1258</v>
      </c>
      <c r="O65" s="13">
        <v>-0.02</v>
      </c>
    </row>
    <row r="66" spans="1:15" ht="23.25">
      <c r="A66" s="16" t="s">
        <v>514</v>
      </c>
      <c r="B66" s="13">
        <v>4894</v>
      </c>
      <c r="C66" s="13" t="s">
        <v>2589</v>
      </c>
      <c r="D66" s="13" t="s">
        <v>2590</v>
      </c>
      <c r="E66" s="13">
        <v>0.85399999999999998</v>
      </c>
      <c r="F66" s="14"/>
      <c r="G66" s="13" t="s">
        <v>2591</v>
      </c>
      <c r="H66" s="13" t="s">
        <v>2592</v>
      </c>
      <c r="I66" s="14"/>
      <c r="J66" s="13" t="s">
        <v>2593</v>
      </c>
      <c r="K66" s="15" t="s">
        <v>2594</v>
      </c>
      <c r="L66" s="13">
        <f>0.037</f>
        <v>3.6999999999999998E-2</v>
      </c>
      <c r="M66" s="15" t="s">
        <v>2595</v>
      </c>
      <c r="N66" s="13" t="s">
        <v>2596</v>
      </c>
      <c r="O66" s="13">
        <v>-1.7999999999999999E-2</v>
      </c>
    </row>
    <row r="67" spans="1:15" ht="23.25">
      <c r="A67" s="16" t="s">
        <v>523</v>
      </c>
      <c r="B67" s="13">
        <v>2</v>
      </c>
      <c r="C67" s="13" t="s">
        <v>2597</v>
      </c>
      <c r="D67" s="13" t="s">
        <v>2598</v>
      </c>
      <c r="E67" s="13">
        <v>1.2999999999999999E-2</v>
      </c>
      <c r="F67" s="14"/>
      <c r="G67" s="13" t="s">
        <v>1407</v>
      </c>
      <c r="H67" s="13" t="s">
        <v>2599</v>
      </c>
      <c r="I67" s="14"/>
      <c r="J67" s="13" t="s">
        <v>1406</v>
      </c>
      <c r="K67" s="15" t="s">
        <v>688</v>
      </c>
      <c r="L67" s="13">
        <f>1</f>
        <v>1</v>
      </c>
      <c r="M67" s="15" t="s">
        <v>2600</v>
      </c>
      <c r="N67" s="13" t="s">
        <v>2601</v>
      </c>
      <c r="O67" s="13">
        <v>-6.3E-2</v>
      </c>
    </row>
    <row r="68" spans="1:15" ht="23.25">
      <c r="A68" s="16" t="s">
        <v>531</v>
      </c>
      <c r="B68" s="13">
        <v>81</v>
      </c>
      <c r="C68" s="13" t="s">
        <v>2602</v>
      </c>
      <c r="D68" s="13" t="s">
        <v>2603</v>
      </c>
      <c r="E68" s="13">
        <v>4.0000000000000001E-3</v>
      </c>
      <c r="F68" s="14"/>
      <c r="G68" s="13" t="s">
        <v>2604</v>
      </c>
      <c r="H68" s="13" t="s">
        <v>2605</v>
      </c>
      <c r="I68" s="14"/>
      <c r="J68" s="13" t="s">
        <v>2606</v>
      </c>
      <c r="K68" s="13" t="s">
        <v>2607</v>
      </c>
      <c r="L68" s="14"/>
      <c r="M68" s="15" t="s">
        <v>1538</v>
      </c>
      <c r="N68" s="13" t="s">
        <v>2333</v>
      </c>
      <c r="O68" s="13">
        <v>-1.6E-2</v>
      </c>
    </row>
    <row r="69" spans="1:15" ht="23.25">
      <c r="A69" s="16" t="s">
        <v>538</v>
      </c>
      <c r="B69" s="13">
        <v>0</v>
      </c>
      <c r="C69" s="13" t="s">
        <v>1406</v>
      </c>
      <c r="D69" s="13" t="s">
        <v>1406</v>
      </c>
      <c r="E69" s="14"/>
      <c r="F69" s="14"/>
      <c r="G69" s="13" t="s">
        <v>1407</v>
      </c>
      <c r="H69" s="13" t="s">
        <v>1407</v>
      </c>
      <c r="I69" s="14"/>
      <c r="J69" s="13" t="s">
        <v>1406</v>
      </c>
      <c r="K69" s="13" t="s">
        <v>1406</v>
      </c>
      <c r="L69" s="14"/>
      <c r="M69" s="13" t="s">
        <v>1406</v>
      </c>
      <c r="N69" s="13" t="s">
        <v>1406</v>
      </c>
      <c r="O69" s="14"/>
    </row>
    <row r="70" spans="1:15" ht="20.25">
      <c r="A70" s="16" t="s">
        <v>541</v>
      </c>
      <c r="B70" s="13">
        <v>0</v>
      </c>
      <c r="C70" s="13" t="s">
        <v>1406</v>
      </c>
      <c r="D70" s="13" t="s">
        <v>1406</v>
      </c>
      <c r="E70" s="14"/>
      <c r="F70" s="14"/>
      <c r="G70" s="13" t="s">
        <v>1407</v>
      </c>
      <c r="H70" s="13" t="s">
        <v>1407</v>
      </c>
      <c r="I70" s="14"/>
      <c r="J70" s="13" t="s">
        <v>1406</v>
      </c>
      <c r="K70" s="13" t="s">
        <v>1406</v>
      </c>
      <c r="L70" s="14"/>
      <c r="M70" s="13" t="s">
        <v>1406</v>
      </c>
      <c r="N70" s="13" t="s">
        <v>1406</v>
      </c>
      <c r="O70" s="14"/>
    </row>
    <row r="71" spans="1:15" ht="20.25">
      <c r="A71" s="16" t="s">
        <v>546</v>
      </c>
      <c r="B71" s="13">
        <v>0</v>
      </c>
      <c r="C71" s="13" t="s">
        <v>1406</v>
      </c>
      <c r="D71" s="13" t="s">
        <v>1406</v>
      </c>
      <c r="E71" s="14"/>
      <c r="F71" s="14"/>
      <c r="G71" s="13" t="s">
        <v>1407</v>
      </c>
      <c r="H71" s="13" t="s">
        <v>1407</v>
      </c>
      <c r="I71" s="14"/>
      <c r="J71" s="13" t="s">
        <v>1406</v>
      </c>
      <c r="K71" s="13" t="s">
        <v>1406</v>
      </c>
      <c r="L71" s="14"/>
      <c r="M71" s="13" t="s">
        <v>1406</v>
      </c>
      <c r="N71" s="13" t="s">
        <v>1406</v>
      </c>
      <c r="O71" s="14"/>
    </row>
    <row r="72" spans="1:15" ht="23.25">
      <c r="A72" s="16" t="s">
        <v>552</v>
      </c>
      <c r="B72" s="13">
        <v>0</v>
      </c>
      <c r="C72" s="13" t="s">
        <v>1406</v>
      </c>
      <c r="D72" s="13" t="s">
        <v>1406</v>
      </c>
      <c r="E72" s="14"/>
      <c r="F72" s="14"/>
      <c r="G72" s="13" t="s">
        <v>1407</v>
      </c>
      <c r="H72" s="13" t="s">
        <v>1407</v>
      </c>
      <c r="I72" s="14"/>
      <c r="J72" s="13" t="s">
        <v>1406</v>
      </c>
      <c r="K72" s="13" t="s">
        <v>1406</v>
      </c>
      <c r="L72" s="14"/>
      <c r="M72" s="13" t="s">
        <v>1406</v>
      </c>
      <c r="N72" s="13" t="s">
        <v>1406</v>
      </c>
      <c r="O72" s="14"/>
    </row>
    <row r="73" spans="1:15" ht="23.25">
      <c r="A73" s="16" t="s">
        <v>557</v>
      </c>
      <c r="B73" s="13">
        <v>0</v>
      </c>
      <c r="C73" s="13" t="s">
        <v>1406</v>
      </c>
      <c r="D73" s="13" t="s">
        <v>1406</v>
      </c>
      <c r="E73" s="14"/>
      <c r="F73" s="14"/>
      <c r="G73" s="13" t="s">
        <v>1407</v>
      </c>
      <c r="H73" s="13" t="s">
        <v>1407</v>
      </c>
      <c r="I73" s="14"/>
      <c r="J73" s="13" t="s">
        <v>1406</v>
      </c>
      <c r="K73" s="13" t="s">
        <v>1406</v>
      </c>
      <c r="L73" s="14"/>
      <c r="M73" s="13" t="s">
        <v>1406</v>
      </c>
      <c r="N73" s="13" t="s">
        <v>1406</v>
      </c>
      <c r="O73" s="14"/>
    </row>
    <row r="74" spans="1:15" ht="23.25">
      <c r="A74" s="16" t="s">
        <v>560</v>
      </c>
      <c r="B74" s="13">
        <v>0</v>
      </c>
      <c r="C74" s="13" t="s">
        <v>1406</v>
      </c>
      <c r="D74" s="13" t="s">
        <v>1406</v>
      </c>
      <c r="E74" s="14"/>
      <c r="F74" s="14"/>
      <c r="G74" s="13" t="s">
        <v>1407</v>
      </c>
      <c r="H74" s="13" t="s">
        <v>1407</v>
      </c>
      <c r="I74" s="14"/>
      <c r="J74" s="13" t="s">
        <v>1406</v>
      </c>
      <c r="K74" s="13" t="s">
        <v>1406</v>
      </c>
      <c r="L74" s="14"/>
      <c r="M74" s="13" t="s">
        <v>1406</v>
      </c>
      <c r="N74" s="13" t="s">
        <v>1406</v>
      </c>
      <c r="O74" s="14"/>
    </row>
    <row r="75" spans="1:15" ht="23.25">
      <c r="A75" s="16" t="s">
        <v>562</v>
      </c>
      <c r="B75" s="13">
        <v>0</v>
      </c>
      <c r="C75" s="13" t="s">
        <v>1406</v>
      </c>
      <c r="D75" s="13" t="s">
        <v>1406</v>
      </c>
      <c r="E75" s="14"/>
      <c r="F75" s="14"/>
      <c r="G75" s="13" t="s">
        <v>1407</v>
      </c>
      <c r="H75" s="13" t="s">
        <v>1407</v>
      </c>
      <c r="I75" s="14"/>
      <c r="J75" s="13" t="s">
        <v>1406</v>
      </c>
      <c r="K75" s="13" t="s">
        <v>1406</v>
      </c>
      <c r="L75" s="14"/>
      <c r="M75" s="13" t="s">
        <v>1406</v>
      </c>
      <c r="N75" s="13" t="s">
        <v>1406</v>
      </c>
      <c r="O75" s="14"/>
    </row>
    <row r="76" spans="1:15" ht="20.25">
      <c r="A76" s="16" t="s">
        <v>567</v>
      </c>
      <c r="B76" s="13">
        <v>498</v>
      </c>
      <c r="C76" s="15" t="s">
        <v>2608</v>
      </c>
      <c r="D76" s="13" t="s">
        <v>2609</v>
      </c>
      <c r="E76" s="13" t="s">
        <v>697</v>
      </c>
      <c r="F76" s="13">
        <v>-8.5999999999999993E-2</v>
      </c>
      <c r="G76" s="15" t="s">
        <v>2610</v>
      </c>
      <c r="H76" s="13" t="s">
        <v>2611</v>
      </c>
      <c r="I76" s="13">
        <v>-3.7999999999999999E-2</v>
      </c>
      <c r="J76" s="13" t="s">
        <v>2612</v>
      </c>
      <c r="K76" s="13" t="s">
        <v>2613</v>
      </c>
      <c r="L76" s="14"/>
      <c r="M76" s="15" t="s">
        <v>2614</v>
      </c>
      <c r="N76" s="13" t="s">
        <v>2405</v>
      </c>
      <c r="O76" s="13">
        <v>-2.7E-2</v>
      </c>
    </row>
    <row r="77" spans="1:15" ht="23.25">
      <c r="A77" s="16" t="s">
        <v>574</v>
      </c>
      <c r="B77" s="13">
        <v>0</v>
      </c>
      <c r="C77" s="13" t="s">
        <v>1406</v>
      </c>
      <c r="D77" s="13" t="s">
        <v>1406</v>
      </c>
      <c r="E77" s="14"/>
      <c r="F77" s="14"/>
      <c r="G77" s="13" t="s">
        <v>1407</v>
      </c>
      <c r="H77" s="13" t="s">
        <v>1407</v>
      </c>
      <c r="I77" s="14"/>
      <c r="J77" s="13" t="s">
        <v>1406</v>
      </c>
      <c r="K77" s="13" t="s">
        <v>1406</v>
      </c>
      <c r="L77" s="14"/>
      <c r="M77" s="13" t="s">
        <v>1406</v>
      </c>
      <c r="N77" s="13" t="s">
        <v>1406</v>
      </c>
      <c r="O77" s="14"/>
    </row>
    <row r="78" spans="1:15" ht="23.25">
      <c r="A78" s="16" t="s">
        <v>581</v>
      </c>
      <c r="B78" s="13">
        <v>498</v>
      </c>
      <c r="C78" s="15" t="s">
        <v>2615</v>
      </c>
      <c r="D78" s="13" t="s">
        <v>2616</v>
      </c>
      <c r="E78" s="13" t="s">
        <v>697</v>
      </c>
      <c r="F78" s="13">
        <v>-6.9000000000000006E-2</v>
      </c>
      <c r="G78" s="15" t="s">
        <v>2617</v>
      </c>
      <c r="H78" s="13" t="s">
        <v>2618</v>
      </c>
      <c r="I78" s="13">
        <v>-8.2000000000000003E-2</v>
      </c>
      <c r="J78" s="13" t="s">
        <v>2619</v>
      </c>
      <c r="K78" s="15" t="s">
        <v>2620</v>
      </c>
      <c r="L78" s="13">
        <f>0.14</f>
        <v>0.14000000000000001</v>
      </c>
      <c r="M78" s="15" t="s">
        <v>2600</v>
      </c>
      <c r="N78" s="13" t="s">
        <v>2621</v>
      </c>
      <c r="O78" s="13">
        <v>-0.224</v>
      </c>
    </row>
    <row r="79" spans="1:15" ht="35.25">
      <c r="A79" s="16" t="s">
        <v>586</v>
      </c>
      <c r="B79" s="13">
        <v>426</v>
      </c>
      <c r="C79" s="13" t="s">
        <v>2622</v>
      </c>
      <c r="D79" s="13" t="s">
        <v>2623</v>
      </c>
      <c r="E79" s="13">
        <v>0.53700000000000003</v>
      </c>
      <c r="F79" s="14"/>
      <c r="G79" s="13" t="s">
        <v>1434</v>
      </c>
      <c r="H79" s="13" t="s">
        <v>2624</v>
      </c>
      <c r="I79" s="14"/>
      <c r="J79" s="13" t="s">
        <v>2625</v>
      </c>
      <c r="K79" s="13" t="s">
        <v>2626</v>
      </c>
      <c r="L79" s="14"/>
      <c r="M79" s="13" t="s">
        <v>2627</v>
      </c>
      <c r="N79" s="15" t="s">
        <v>2628</v>
      </c>
      <c r="O79" s="13">
        <f>0.063</f>
        <v>6.3E-2</v>
      </c>
    </row>
    <row r="80" spans="1:15" ht="20.25">
      <c r="A80" s="16" t="s">
        <v>596</v>
      </c>
      <c r="B80" s="13">
        <v>52984</v>
      </c>
      <c r="C80" s="13" t="s">
        <v>2629</v>
      </c>
      <c r="D80" s="13" t="s">
        <v>2630</v>
      </c>
      <c r="E80" s="13">
        <v>5.5E-2</v>
      </c>
      <c r="F80" s="14"/>
      <c r="G80" s="13" t="s">
        <v>932</v>
      </c>
      <c r="H80" s="13" t="s">
        <v>2294</v>
      </c>
      <c r="I80" s="14"/>
      <c r="J80" s="15" t="s">
        <v>2472</v>
      </c>
      <c r="K80" s="13" t="s">
        <v>2428</v>
      </c>
      <c r="L80" s="13">
        <v>-2.1999999999999999E-2</v>
      </c>
      <c r="M80" s="13" t="s">
        <v>2631</v>
      </c>
      <c r="N80" s="15" t="s">
        <v>2632</v>
      </c>
      <c r="O80" s="13">
        <f>0.076</f>
        <v>7.5999999999999998E-2</v>
      </c>
    </row>
    <row r="81" spans="1:19" ht="35.25">
      <c r="A81" s="16" t="s">
        <v>606</v>
      </c>
      <c r="B81" s="13">
        <v>451</v>
      </c>
      <c r="C81" s="13" t="s">
        <v>2633</v>
      </c>
      <c r="D81" s="13" t="s">
        <v>2634</v>
      </c>
      <c r="E81" s="13">
        <v>2E-3</v>
      </c>
      <c r="F81" s="14"/>
      <c r="G81" s="13" t="s">
        <v>2635</v>
      </c>
      <c r="H81" s="13" t="s">
        <v>2636</v>
      </c>
      <c r="I81" s="14"/>
      <c r="J81" s="13" t="s">
        <v>2637</v>
      </c>
      <c r="K81" s="13" t="s">
        <v>2638</v>
      </c>
      <c r="L81" s="14"/>
      <c r="M81" s="15" t="s">
        <v>2639</v>
      </c>
      <c r="N81" s="13" t="s">
        <v>2640</v>
      </c>
      <c r="O81" s="13">
        <v>-1.7999999999999999E-2</v>
      </c>
    </row>
    <row r="82" spans="1:19" ht="35.25">
      <c r="A82" s="16" t="s">
        <v>613</v>
      </c>
      <c r="B82" s="13">
        <v>589</v>
      </c>
      <c r="C82" s="13" t="s">
        <v>2641</v>
      </c>
      <c r="D82" s="13" t="s">
        <v>2642</v>
      </c>
      <c r="E82" s="13">
        <v>0.94399999999999995</v>
      </c>
      <c r="F82" s="14"/>
      <c r="G82" s="13" t="s">
        <v>2643</v>
      </c>
      <c r="H82" s="15" t="s">
        <v>2644</v>
      </c>
      <c r="I82" s="13">
        <f>0.036</f>
        <v>3.5999999999999997E-2</v>
      </c>
      <c r="J82" s="13" t="s">
        <v>2645</v>
      </c>
      <c r="K82" s="13" t="s">
        <v>2646</v>
      </c>
      <c r="L82" s="14"/>
      <c r="M82" s="15" t="s">
        <v>2647</v>
      </c>
      <c r="N82" s="13" t="s">
        <v>2648</v>
      </c>
      <c r="O82" s="13">
        <v>-2.1999999999999999E-2</v>
      </c>
    </row>
    <row r="83" spans="1:19" ht="20.25">
      <c r="A83" s="16" t="s">
        <v>622</v>
      </c>
      <c r="B83" s="13">
        <v>1827</v>
      </c>
      <c r="C83" s="15" t="s">
        <v>864</v>
      </c>
      <c r="D83" s="13" t="s">
        <v>2649</v>
      </c>
      <c r="E83" s="13" t="s">
        <v>697</v>
      </c>
      <c r="F83" s="13">
        <v>-7.5999999999999998E-2</v>
      </c>
      <c r="G83" s="15" t="s">
        <v>2650</v>
      </c>
      <c r="H83" s="13" t="s">
        <v>2651</v>
      </c>
      <c r="I83" s="13">
        <v>-0.30399999999999999</v>
      </c>
      <c r="J83" s="15" t="s">
        <v>2652</v>
      </c>
      <c r="K83" s="13" t="s">
        <v>2653</v>
      </c>
      <c r="L83" s="13">
        <v>-2.5000000000000001E-2</v>
      </c>
      <c r="M83" s="15" t="s">
        <v>2654</v>
      </c>
      <c r="N83" s="13" t="s">
        <v>2655</v>
      </c>
      <c r="O83" s="13">
        <v>-0.26500000000000001</v>
      </c>
    </row>
    <row r="84" spans="1:19" ht="23.25">
      <c r="A84" s="16" t="s">
        <v>627</v>
      </c>
      <c r="B84" s="13">
        <v>356</v>
      </c>
      <c r="C84" s="13" t="s">
        <v>2656</v>
      </c>
      <c r="D84" s="13" t="s">
        <v>2657</v>
      </c>
      <c r="E84" s="13">
        <v>4.0000000000000001E-3</v>
      </c>
      <c r="F84" s="14"/>
      <c r="G84" s="13" t="s">
        <v>2658</v>
      </c>
      <c r="H84" s="13" t="s">
        <v>2659</v>
      </c>
      <c r="I84" s="14"/>
      <c r="J84" s="15" t="s">
        <v>2660</v>
      </c>
      <c r="K84" s="13" t="s">
        <v>2661</v>
      </c>
      <c r="L84" s="13">
        <v>-0.20899999999999999</v>
      </c>
      <c r="M84" s="13" t="s">
        <v>2302</v>
      </c>
      <c r="N84" s="15" t="s">
        <v>1901</v>
      </c>
      <c r="O84" s="13">
        <f>0.002</f>
        <v>2E-3</v>
      </c>
    </row>
    <row r="85" spans="1:19" ht="35.25">
      <c r="A85" s="16" t="s">
        <v>502</v>
      </c>
      <c r="B85" s="13">
        <v>2</v>
      </c>
      <c r="C85" s="13" t="s">
        <v>2583</v>
      </c>
      <c r="D85" s="13" t="s">
        <v>2584</v>
      </c>
      <c r="E85" s="13">
        <v>7.5999999999999998E-2</v>
      </c>
      <c r="F85" s="14"/>
      <c r="G85" s="13" t="s">
        <v>1407</v>
      </c>
      <c r="H85" s="13" t="s">
        <v>1407</v>
      </c>
      <c r="I85" s="14"/>
      <c r="J85" s="13" t="s">
        <v>1406</v>
      </c>
      <c r="K85" s="13" t="s">
        <v>2585</v>
      </c>
      <c r="L85" s="14"/>
      <c r="M85" s="15" t="s">
        <v>2521</v>
      </c>
      <c r="N85" s="13" t="s">
        <v>2500</v>
      </c>
      <c r="O85" s="13">
        <v>-8.5000000000000006E-2</v>
      </c>
    </row>
    <row r="86" spans="1:19" ht="23.25">
      <c r="A86" s="16" t="s">
        <v>635</v>
      </c>
      <c r="B86" s="13">
        <v>943</v>
      </c>
      <c r="C86" s="15" t="s">
        <v>2662</v>
      </c>
      <c r="D86" s="13" t="s">
        <v>2663</v>
      </c>
      <c r="E86" s="13" t="s">
        <v>697</v>
      </c>
      <c r="F86" s="13">
        <v>-0.127</v>
      </c>
      <c r="G86" s="15" t="s">
        <v>2664</v>
      </c>
      <c r="H86" s="13" t="s">
        <v>2665</v>
      </c>
      <c r="I86" s="13">
        <v>-3.1E-2</v>
      </c>
      <c r="J86" s="15" t="s">
        <v>2666</v>
      </c>
      <c r="K86" s="13" t="s">
        <v>2667</v>
      </c>
      <c r="L86" s="13">
        <v>-9.4E-2</v>
      </c>
      <c r="M86" s="15" t="s">
        <v>2668</v>
      </c>
      <c r="N86" s="13" t="s">
        <v>2669</v>
      </c>
      <c r="O86" s="13">
        <v>-6.3E-2</v>
      </c>
    </row>
    <row r="87" spans="1:19" ht="20.25">
      <c r="A87" s="16" t="s">
        <v>643</v>
      </c>
      <c r="B87" s="13">
        <v>721</v>
      </c>
      <c r="C87" s="15" t="s">
        <v>2670</v>
      </c>
      <c r="D87" s="13" t="s">
        <v>2671</v>
      </c>
      <c r="E87" s="13" t="s">
        <v>697</v>
      </c>
      <c r="F87" s="13">
        <v>-0.191</v>
      </c>
      <c r="G87" s="15" t="s">
        <v>2672</v>
      </c>
      <c r="H87" s="13" t="s">
        <v>1515</v>
      </c>
      <c r="I87" s="13">
        <v>-1.4E-2</v>
      </c>
      <c r="J87" s="15" t="s">
        <v>2673</v>
      </c>
      <c r="K87" s="13" t="s">
        <v>2674</v>
      </c>
      <c r="L87" s="13">
        <v>-0.13900000000000001</v>
      </c>
      <c r="M87" s="15" t="s">
        <v>2675</v>
      </c>
      <c r="N87" s="13" t="s">
        <v>2676</v>
      </c>
      <c r="O87" s="13">
        <v>-9.9000000000000005E-2</v>
      </c>
    </row>
    <row r="88" spans="1:19" ht="20.25">
      <c r="A88" s="12" t="s">
        <v>651</v>
      </c>
      <c r="B88" s="13">
        <v>0</v>
      </c>
      <c r="C88" s="13" t="s">
        <v>1406</v>
      </c>
      <c r="D88" s="13" t="s">
        <v>1406</v>
      </c>
      <c r="E88" s="14"/>
      <c r="F88" s="14"/>
      <c r="G88" s="13" t="s">
        <v>1407</v>
      </c>
      <c r="H88" s="13" t="s">
        <v>1407</v>
      </c>
      <c r="I88" s="14"/>
      <c r="J88" s="13" t="s">
        <v>1406</v>
      </c>
      <c r="K88" s="13" t="s">
        <v>1406</v>
      </c>
      <c r="L88" s="14"/>
      <c r="M88" s="13" t="s">
        <v>1406</v>
      </c>
      <c r="N88" s="13" t="s">
        <v>1406</v>
      </c>
      <c r="O88" s="14"/>
    </row>
    <row r="89" spans="1:19" ht="20.25">
      <c r="A89" s="1" t="s">
        <v>655</v>
      </c>
      <c r="B89" s="13">
        <v>54244</v>
      </c>
      <c r="C89" s="15" t="s">
        <v>815</v>
      </c>
      <c r="D89" s="13" t="s">
        <v>2677</v>
      </c>
      <c r="E89" s="13" t="s">
        <v>697</v>
      </c>
      <c r="F89" s="13">
        <v>-2E-3</v>
      </c>
      <c r="G89" s="13" t="s">
        <v>1172</v>
      </c>
      <c r="H89" s="13" t="s">
        <v>1749</v>
      </c>
      <c r="I89" s="14"/>
      <c r="J89" s="13" t="s">
        <v>2678</v>
      </c>
      <c r="K89" s="15" t="s">
        <v>2679</v>
      </c>
      <c r="L89" s="13">
        <f>0.005</f>
        <v>5.0000000000000001E-3</v>
      </c>
      <c r="M89" s="15" t="s">
        <v>863</v>
      </c>
      <c r="N89" s="13" t="s">
        <v>2680</v>
      </c>
      <c r="O89" s="13">
        <v>-1.6E-2</v>
      </c>
      <c r="P89" s="19"/>
      <c r="Q89" s="19"/>
      <c r="R89" s="19"/>
      <c r="S89" s="19"/>
    </row>
    <row r="90" spans="1:19">
      <c r="A90" s="17"/>
      <c r="E90" s="18"/>
    </row>
    <row r="91" spans="1:19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</row>
    <row r="92" spans="1:19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</row>
    <row r="93" spans="1:19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</row>
    <row r="94" spans="1:19">
      <c r="A94" s="18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</row>
    <row r="95" spans="1:19">
      <c r="A95" s="18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</row>
    <row r="96" spans="1:19">
      <c r="A96" s="18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</row>
    <row r="97" spans="1:15">
      <c r="A97" s="18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</row>
    <row r="98" spans="1:15">
      <c r="A98" s="18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</row>
    <row r="99" spans="1:15">
      <c r="A99" s="18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</row>
    <row r="100" spans="1:15">
      <c r="A100" s="18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</row>
    <row r="101" spans="1:15">
      <c r="A101" s="18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</row>
    <row r="102" spans="1:15">
      <c r="A102" s="18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</row>
    <row r="103" spans="1:15">
      <c r="A103" s="18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</row>
    <row r="104" spans="1:15">
      <c r="A104" s="18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</row>
    <row r="105" spans="1:15">
      <c r="A105" s="18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</row>
    <row r="106" spans="1:15">
      <c r="A106" s="18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</row>
    <row r="107" spans="1:15">
      <c r="A107" s="18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</row>
    <row r="108" spans="1:15">
      <c r="A108" s="18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</row>
    <row r="109" spans="1:15">
      <c r="A109" s="18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</row>
    <row r="110" spans="1:15">
      <c r="A110" s="18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</row>
    <row r="111" spans="1:15">
      <c r="A111" s="18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</row>
    <row r="112" spans="1:15">
      <c r="A112" s="18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</row>
    <row r="113" spans="1:15">
      <c r="A113" s="18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</row>
    <row r="114" spans="1:15">
      <c r="A114" s="18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</row>
    <row r="115" spans="1:15">
      <c r="A115" s="18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</row>
    <row r="116" spans="1:15">
      <c r="A116" s="18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</row>
    <row r="117" spans="1:15">
      <c r="A117" s="18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</row>
    <row r="118" spans="1:15">
      <c r="A118" s="18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</row>
    <row r="119" spans="1:15">
      <c r="A119" s="18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</row>
    <row r="120" spans="1:15">
      <c r="A120" s="18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</row>
    <row r="121" spans="1:15">
      <c r="A121" s="18"/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</row>
    <row r="122" spans="1:15">
      <c r="A122" s="18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</row>
    <row r="123" spans="1:15">
      <c r="A123" s="18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</row>
    <row r="124" spans="1:15">
      <c r="A124" s="18"/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</row>
    <row r="125" spans="1:15">
      <c r="A125" s="18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</row>
    <row r="126" spans="1:15">
      <c r="A126" s="18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</row>
    <row r="127" spans="1:15">
      <c r="A127" s="18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</row>
    <row r="128" spans="1:15">
      <c r="A128" s="18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</row>
    <row r="129" spans="1:15">
      <c r="A129" s="18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</row>
    <row r="130" spans="1:15">
      <c r="A130" s="18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</row>
    <row r="131" spans="1:15">
      <c r="A131" s="18"/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</row>
    <row r="132" spans="1:15">
      <c r="A132" s="18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</row>
    <row r="133" spans="1:15">
      <c r="A133" s="18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</row>
    <row r="134" spans="1:15">
      <c r="A134" s="18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</row>
    <row r="135" spans="1:15">
      <c r="A135" s="18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</row>
    <row r="136" spans="1:15">
      <c r="A136" s="18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</row>
    <row r="137" spans="1:15">
      <c r="A137" s="18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</row>
    <row r="138" spans="1:15">
      <c r="A138" s="18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</row>
    <row r="139" spans="1:15">
      <c r="A139" s="18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</row>
    <row r="140" spans="1:15">
      <c r="A140" s="18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</row>
    <row r="141" spans="1:15">
      <c r="A141" s="18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</row>
    <row r="142" spans="1:15">
      <c r="A142" s="18"/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</row>
    <row r="143" spans="1:15">
      <c r="A143" s="18"/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</row>
    <row r="144" spans="1:15">
      <c r="A144" s="18"/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</row>
    <row r="145" spans="1:15">
      <c r="A145" s="18"/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</row>
    <row r="146" spans="1:15">
      <c r="A146" s="18"/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</row>
    <row r="147" spans="1:15">
      <c r="A147" s="18"/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</row>
    <row r="148" spans="1:15">
      <c r="A148" s="18"/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</row>
    <row r="149" spans="1:15">
      <c r="A149" s="18"/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</row>
    <row r="150" spans="1:15">
      <c r="A150" s="18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</row>
    <row r="151" spans="1:15">
      <c r="A151" s="18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</row>
    <row r="152" spans="1:15">
      <c r="A152" s="18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</row>
    <row r="153" spans="1:15">
      <c r="A153" s="18"/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</row>
    <row r="154" spans="1:15">
      <c r="A154" s="18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</row>
    <row r="155" spans="1:15">
      <c r="A155" s="18"/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</row>
    <row r="156" spans="1:15">
      <c r="A156" s="18"/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</row>
    <row r="157" spans="1:15">
      <c r="A157" s="18"/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</row>
    <row r="158" spans="1:15">
      <c r="A158" s="18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</row>
    <row r="159" spans="1:15">
      <c r="A159" s="18"/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</row>
    <row r="160" spans="1:15">
      <c r="A160" s="18"/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</row>
    <row r="161" spans="1:15">
      <c r="A161" s="18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</row>
    <row r="162" spans="1:15">
      <c r="A162" s="18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</row>
    <row r="163" spans="1:15">
      <c r="A163" s="18"/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</row>
    <row r="164" spans="1:15">
      <c r="A164" s="18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</row>
    <row r="165" spans="1:15">
      <c r="A165" s="18"/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</row>
    <row r="166" spans="1:15">
      <c r="A166" s="18"/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</row>
    <row r="167" spans="1:15">
      <c r="A167" s="18"/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</row>
    <row r="168" spans="1:15">
      <c r="A168" s="18"/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</row>
    <row r="169" spans="1:15">
      <c r="A169" s="18"/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</row>
    <row r="170" spans="1:15">
      <c r="A170" s="18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</row>
    <row r="171" spans="1:15">
      <c r="A171" s="18"/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</row>
    <row r="172" spans="1:15">
      <c r="A172" s="18"/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</row>
    <row r="173" spans="1:15">
      <c r="A173" s="18"/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</row>
    <row r="174" spans="1:15">
      <c r="A174" s="18"/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</row>
    <row r="175" spans="1:15">
      <c r="A175" s="18"/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</row>
    <row r="176" spans="1:15">
      <c r="A176" s="18"/>
      <c r="B176" s="18"/>
      <c r="C176" s="18"/>
      <c r="D176" s="18"/>
      <c r="E176" s="18"/>
      <c r="F176" s="18"/>
      <c r="G176" s="18"/>
      <c r="H176" s="18"/>
      <c r="I176" s="18"/>
    </row>
    <row r="177" spans="1:1">
      <c r="A177" s="17"/>
    </row>
    <row r="178" spans="1:1">
      <c r="A178" s="17"/>
    </row>
    <row r="179" spans="1:1">
      <c r="A179" s="17"/>
    </row>
    <row r="180" spans="1:1">
      <c r="A180" s="17"/>
    </row>
    <row r="181" spans="1:1">
      <c r="A181" s="17"/>
    </row>
    <row r="182" spans="1:1">
      <c r="A182" s="17"/>
    </row>
    <row r="183" spans="1:1">
      <c r="A183" s="17"/>
    </row>
    <row r="184" spans="1:1">
      <c r="A184" s="17"/>
    </row>
    <row r="185" spans="1:1">
      <c r="A185" s="17"/>
    </row>
    <row r="186" spans="1:1">
      <c r="A186" s="17"/>
    </row>
    <row r="187" spans="1:1">
      <c r="A187" s="17"/>
    </row>
    <row r="188" spans="1:1">
      <c r="A188" s="17"/>
    </row>
    <row r="189" spans="1:1">
      <c r="A189" s="17"/>
    </row>
    <row r="190" spans="1:1">
      <c r="A190" s="17"/>
    </row>
    <row r="191" spans="1:1">
      <c r="A191" s="17"/>
    </row>
    <row r="192" spans="1:1">
      <c r="A192" s="17"/>
    </row>
    <row r="193" spans="1:1">
      <c r="A193" s="17"/>
    </row>
    <row r="194" spans="1:1">
      <c r="A194" s="17"/>
    </row>
    <row r="195" spans="1:1">
      <c r="A195" s="17"/>
    </row>
    <row r="196" spans="1:1">
      <c r="A196" s="17"/>
    </row>
    <row r="197" spans="1:1">
      <c r="A197" s="17"/>
    </row>
    <row r="198" spans="1:1">
      <c r="A198" s="17"/>
    </row>
    <row r="199" spans="1:1">
      <c r="A199" s="17"/>
    </row>
    <row r="200" spans="1:1">
      <c r="A200" s="17"/>
    </row>
    <row r="201" spans="1:1">
      <c r="A201" s="17"/>
    </row>
    <row r="202" spans="1:1">
      <c r="A202" s="17"/>
    </row>
    <row r="203" spans="1:1">
      <c r="A203" s="17"/>
    </row>
    <row r="204" spans="1:1">
      <c r="A204" s="17"/>
    </row>
    <row r="205" spans="1:1">
      <c r="A205" s="17"/>
    </row>
    <row r="206" spans="1:1">
      <c r="A206" s="17"/>
    </row>
    <row r="207" spans="1:1">
      <c r="A207" s="17"/>
    </row>
    <row r="208" spans="1:1">
      <c r="A208" s="17"/>
    </row>
    <row r="209" spans="1:1">
      <c r="A209" s="17"/>
    </row>
    <row r="210" spans="1:1">
      <c r="A210" s="17"/>
    </row>
    <row r="211" spans="1:1">
      <c r="A211" s="17"/>
    </row>
    <row r="212" spans="1:1">
      <c r="A212" s="17"/>
    </row>
    <row r="213" spans="1:1">
      <c r="A213" s="17"/>
    </row>
    <row r="214" spans="1:1">
      <c r="A214" s="17"/>
    </row>
    <row r="215" spans="1:1">
      <c r="A215" s="17"/>
    </row>
    <row r="216" spans="1:1">
      <c r="A216" s="17"/>
    </row>
    <row r="217" spans="1:1">
      <c r="A217" s="17"/>
    </row>
    <row r="218" spans="1:1">
      <c r="A218" s="17"/>
    </row>
    <row r="219" spans="1:1">
      <c r="A219" s="17"/>
    </row>
    <row r="220" spans="1:1">
      <c r="A220" s="17"/>
    </row>
    <row r="221" spans="1:1">
      <c r="A221" s="17"/>
    </row>
    <row r="222" spans="1:1">
      <c r="A222" s="17"/>
    </row>
    <row r="223" spans="1:1">
      <c r="A223" s="17"/>
    </row>
    <row r="224" spans="1:1">
      <c r="A224" s="17"/>
    </row>
    <row r="225" spans="1:1">
      <c r="A225" s="17"/>
    </row>
    <row r="226" spans="1:1">
      <c r="A226" s="17"/>
    </row>
    <row r="227" spans="1:1">
      <c r="A227" s="17"/>
    </row>
    <row r="228" spans="1:1">
      <c r="A228" s="17"/>
    </row>
    <row r="229" spans="1:1">
      <c r="A229" s="17"/>
    </row>
    <row r="230" spans="1:1">
      <c r="A230" s="17"/>
    </row>
    <row r="231" spans="1:1">
      <c r="A231" s="17"/>
    </row>
    <row r="232" spans="1:1">
      <c r="A232" s="17"/>
    </row>
    <row r="233" spans="1:1">
      <c r="A233" s="17"/>
    </row>
    <row r="234" spans="1:1">
      <c r="A234" s="17"/>
    </row>
    <row r="235" spans="1:1">
      <c r="A235" s="17"/>
    </row>
    <row r="236" spans="1:1">
      <c r="A236" s="17"/>
    </row>
    <row r="237" spans="1:1">
      <c r="A237" s="17"/>
    </row>
    <row r="238" spans="1:1">
      <c r="A238" s="17"/>
    </row>
    <row r="239" spans="1:1">
      <c r="A239" s="17"/>
    </row>
    <row r="240" spans="1:1">
      <c r="A240" s="17"/>
    </row>
    <row r="241" spans="1:1">
      <c r="A241" s="17"/>
    </row>
    <row r="242" spans="1:1">
      <c r="A242" s="17"/>
    </row>
    <row r="243" spans="1:1">
      <c r="A243" s="17"/>
    </row>
    <row r="244" spans="1:1">
      <c r="A244" s="17"/>
    </row>
    <row r="245" spans="1:1">
      <c r="A245" s="17"/>
    </row>
    <row r="246" spans="1:1">
      <c r="A246" s="17"/>
    </row>
    <row r="247" spans="1:1">
      <c r="A247" s="17"/>
    </row>
    <row r="248" spans="1:1">
      <c r="A248" s="17"/>
    </row>
    <row r="249" spans="1:1">
      <c r="A249" s="17"/>
    </row>
    <row r="250" spans="1:1">
      <c r="A250" s="17"/>
    </row>
    <row r="251" spans="1:1">
      <c r="A251" s="17"/>
    </row>
    <row r="252" spans="1:1">
      <c r="A252" s="17"/>
    </row>
    <row r="253" spans="1:1">
      <c r="A253" s="17"/>
    </row>
    <row r="254" spans="1:1">
      <c r="A254" s="17"/>
    </row>
    <row r="255" spans="1:1">
      <c r="A255" s="17"/>
    </row>
    <row r="256" spans="1:1">
      <c r="A256" s="17"/>
    </row>
    <row r="257" spans="1:1">
      <c r="A257" s="17"/>
    </row>
    <row r="258" spans="1:1">
      <c r="A258" s="17"/>
    </row>
    <row r="259" spans="1:1">
      <c r="A259" s="17"/>
    </row>
    <row r="260" spans="1:1">
      <c r="A260" s="17"/>
    </row>
    <row r="261" spans="1:1">
      <c r="A261" s="17"/>
    </row>
    <row r="262" spans="1:1">
      <c r="A262" s="17"/>
    </row>
    <row r="263" spans="1:1">
      <c r="A263" s="17"/>
    </row>
    <row r="264" spans="1:1">
      <c r="A264" s="17"/>
    </row>
    <row r="265" spans="1:1">
      <c r="A265" s="17"/>
    </row>
    <row r="266" spans="1:1">
      <c r="A266" s="17"/>
    </row>
    <row r="267" spans="1:1">
      <c r="A267" s="17"/>
    </row>
    <row r="268" spans="1:1">
      <c r="A268" s="17"/>
    </row>
    <row r="269" spans="1:1">
      <c r="A269" s="17"/>
    </row>
    <row r="270" spans="1:1">
      <c r="A270" s="17"/>
    </row>
    <row r="271" spans="1:1">
      <c r="A271" s="17"/>
    </row>
    <row r="272" spans="1:1">
      <c r="A272" s="17"/>
    </row>
    <row r="273" spans="1:1">
      <c r="A273" s="17"/>
    </row>
    <row r="274" spans="1:1">
      <c r="A274" s="17"/>
    </row>
    <row r="275" spans="1:1">
      <c r="A275" s="17"/>
    </row>
    <row r="276" spans="1:1">
      <c r="A276" s="17"/>
    </row>
    <row r="277" spans="1:1">
      <c r="A277" s="17"/>
    </row>
    <row r="278" spans="1:1">
      <c r="A278" s="17"/>
    </row>
    <row r="279" spans="1:1">
      <c r="A279" s="17"/>
    </row>
    <row r="280" spans="1:1">
      <c r="A280" s="17"/>
    </row>
    <row r="281" spans="1:1">
      <c r="A281" s="17"/>
    </row>
    <row r="282" spans="1:1">
      <c r="A282" s="17"/>
    </row>
    <row r="283" spans="1:1">
      <c r="A283" s="17"/>
    </row>
    <row r="284" spans="1:1">
      <c r="A284" s="17"/>
    </row>
    <row r="285" spans="1:1">
      <c r="A285" s="17"/>
    </row>
    <row r="286" spans="1:1">
      <c r="A286" s="17"/>
    </row>
    <row r="287" spans="1:1">
      <c r="A287" s="17"/>
    </row>
    <row r="288" spans="1:1">
      <c r="A288" s="17"/>
    </row>
    <row r="289" spans="1:1">
      <c r="A289" s="17"/>
    </row>
    <row r="290" spans="1:1">
      <c r="A290" s="17"/>
    </row>
    <row r="291" spans="1:1">
      <c r="A291" s="17"/>
    </row>
    <row r="292" spans="1:1">
      <c r="A292" s="17"/>
    </row>
    <row r="293" spans="1:1">
      <c r="A293" s="17"/>
    </row>
    <row r="294" spans="1:1">
      <c r="A294" s="17"/>
    </row>
    <row r="295" spans="1:1">
      <c r="A295" s="17"/>
    </row>
    <row r="296" spans="1:1">
      <c r="A296" s="17"/>
    </row>
    <row r="297" spans="1:1">
      <c r="A297" s="17"/>
    </row>
    <row r="298" spans="1:1">
      <c r="A298" s="17"/>
    </row>
    <row r="299" spans="1:1">
      <c r="A299" s="17"/>
    </row>
    <row r="300" spans="1:1">
      <c r="A300" s="17"/>
    </row>
    <row r="301" spans="1:1">
      <c r="A301" s="17"/>
    </row>
    <row r="302" spans="1:1">
      <c r="A302" s="17"/>
    </row>
    <row r="303" spans="1:1">
      <c r="A303" s="17"/>
    </row>
    <row r="304" spans="1:1">
      <c r="A304" s="17"/>
    </row>
    <row r="305" spans="1:1">
      <c r="A305" s="17"/>
    </row>
    <row r="306" spans="1:1">
      <c r="A306" s="17"/>
    </row>
    <row r="307" spans="1:1">
      <c r="A307" s="17"/>
    </row>
    <row r="308" spans="1:1">
      <c r="A308" s="17"/>
    </row>
    <row r="309" spans="1:1">
      <c r="A309" s="17"/>
    </row>
    <row r="310" spans="1:1">
      <c r="A310" s="17"/>
    </row>
    <row r="311" spans="1:1">
      <c r="A311" s="17"/>
    </row>
    <row r="312" spans="1:1">
      <c r="A312" s="17"/>
    </row>
    <row r="313" spans="1:1">
      <c r="A313" s="17"/>
    </row>
    <row r="314" spans="1:1">
      <c r="A314" s="17"/>
    </row>
    <row r="315" spans="1:1">
      <c r="A315" s="17"/>
    </row>
    <row r="316" spans="1:1">
      <c r="A316" s="17"/>
    </row>
    <row r="317" spans="1:1">
      <c r="A317" s="17"/>
    </row>
    <row r="318" spans="1:1">
      <c r="A318" s="17"/>
    </row>
    <row r="319" spans="1:1">
      <c r="A319" s="17"/>
    </row>
    <row r="320" spans="1:1">
      <c r="A320" s="17"/>
    </row>
    <row r="321" spans="1:1">
      <c r="A321" s="17"/>
    </row>
    <row r="322" spans="1:1">
      <c r="A322" s="17"/>
    </row>
    <row r="323" spans="1:1">
      <c r="A323" s="17"/>
    </row>
    <row r="324" spans="1:1">
      <c r="A324" s="17"/>
    </row>
    <row r="325" spans="1:1">
      <c r="A325" s="17"/>
    </row>
    <row r="326" spans="1:1">
      <c r="A326" s="17"/>
    </row>
    <row r="327" spans="1:1">
      <c r="A327" s="17"/>
    </row>
    <row r="328" spans="1:1">
      <c r="A328" s="17"/>
    </row>
    <row r="329" spans="1:1">
      <c r="A329" s="17"/>
    </row>
    <row r="330" spans="1:1">
      <c r="A330" s="17"/>
    </row>
    <row r="331" spans="1:1">
      <c r="A331" s="17"/>
    </row>
    <row r="332" spans="1:1">
      <c r="A332" s="17"/>
    </row>
    <row r="333" spans="1:1">
      <c r="A333" s="17"/>
    </row>
    <row r="334" spans="1:1">
      <c r="A334" s="17"/>
    </row>
    <row r="335" spans="1:1">
      <c r="A335" s="17"/>
    </row>
    <row r="336" spans="1:1">
      <c r="A336" s="17"/>
    </row>
    <row r="337" spans="1:1">
      <c r="A337" s="17"/>
    </row>
    <row r="338" spans="1:1">
      <c r="A338" s="17"/>
    </row>
    <row r="339" spans="1:1">
      <c r="A339" s="17"/>
    </row>
    <row r="340" spans="1:1">
      <c r="A340" s="17"/>
    </row>
    <row r="341" spans="1:1">
      <c r="A341" s="17"/>
    </row>
    <row r="342" spans="1:1">
      <c r="A342" s="17"/>
    </row>
    <row r="343" spans="1:1">
      <c r="A343" s="17"/>
    </row>
    <row r="344" spans="1:1">
      <c r="A344" s="17"/>
    </row>
    <row r="345" spans="1:1">
      <c r="A345" s="17"/>
    </row>
    <row r="346" spans="1:1">
      <c r="A346" s="17"/>
    </row>
    <row r="347" spans="1:1">
      <c r="A347" s="17"/>
    </row>
    <row r="348" spans="1:1">
      <c r="A348" s="17"/>
    </row>
    <row r="349" spans="1:1">
      <c r="A349" s="17"/>
    </row>
    <row r="350" spans="1:1">
      <c r="A350" s="17"/>
    </row>
    <row r="351" spans="1:1">
      <c r="A351" s="17"/>
    </row>
    <row r="352" spans="1:1">
      <c r="A352" s="17"/>
    </row>
    <row r="353" spans="1:1">
      <c r="A353" s="17"/>
    </row>
    <row r="354" spans="1:1">
      <c r="A354" s="17"/>
    </row>
    <row r="355" spans="1:1">
      <c r="A355" s="17"/>
    </row>
    <row r="356" spans="1:1">
      <c r="A356" s="17"/>
    </row>
    <row r="357" spans="1:1">
      <c r="A357" s="17"/>
    </row>
    <row r="358" spans="1:1">
      <c r="A358" s="17"/>
    </row>
    <row r="359" spans="1:1">
      <c r="A359" s="17"/>
    </row>
    <row r="360" spans="1:1">
      <c r="A360" s="17"/>
    </row>
    <row r="361" spans="1:1">
      <c r="A361" s="17"/>
    </row>
    <row r="362" spans="1:1">
      <c r="A362" s="17"/>
    </row>
    <row r="363" spans="1:1">
      <c r="A363" s="17"/>
    </row>
    <row r="364" spans="1:1">
      <c r="A364" s="17"/>
    </row>
    <row r="365" spans="1:1">
      <c r="A365" s="17"/>
    </row>
    <row r="366" spans="1:1">
      <c r="A366" s="17"/>
    </row>
    <row r="367" spans="1:1">
      <c r="A367" s="17"/>
    </row>
    <row r="368" spans="1:1">
      <c r="A368" s="17"/>
    </row>
    <row r="369" spans="1:1">
      <c r="A369" s="17"/>
    </row>
    <row r="370" spans="1:1">
      <c r="A370" s="17"/>
    </row>
    <row r="371" spans="1:1">
      <c r="A371" s="17"/>
    </row>
    <row r="372" spans="1:1">
      <c r="A372" s="17"/>
    </row>
    <row r="373" spans="1:1">
      <c r="A373" s="17"/>
    </row>
    <row r="374" spans="1:1">
      <c r="A374" s="17"/>
    </row>
    <row r="375" spans="1:1">
      <c r="A375" s="17"/>
    </row>
    <row r="376" spans="1:1">
      <c r="A376" s="17"/>
    </row>
    <row r="377" spans="1:1">
      <c r="A377" s="17"/>
    </row>
    <row r="378" spans="1:1">
      <c r="A378" s="17"/>
    </row>
    <row r="379" spans="1:1">
      <c r="A379" s="17"/>
    </row>
    <row r="380" spans="1:1">
      <c r="A380" s="17"/>
    </row>
    <row r="381" spans="1:1">
      <c r="A381" s="17"/>
    </row>
    <row r="382" spans="1:1">
      <c r="A382" s="17"/>
    </row>
    <row r="383" spans="1:1">
      <c r="A383" s="17"/>
    </row>
    <row r="384" spans="1:1">
      <c r="A384" s="17"/>
    </row>
    <row r="385" spans="1:1">
      <c r="A385" s="17"/>
    </row>
    <row r="386" spans="1:1">
      <c r="A386" s="17"/>
    </row>
    <row r="387" spans="1:1">
      <c r="A387" s="17"/>
    </row>
    <row r="388" spans="1:1">
      <c r="A388" s="17"/>
    </row>
    <row r="389" spans="1:1">
      <c r="A389" s="17"/>
    </row>
    <row r="390" spans="1:1">
      <c r="A390" s="17"/>
    </row>
    <row r="391" spans="1:1">
      <c r="A391" s="17"/>
    </row>
    <row r="392" spans="1:1">
      <c r="A392" s="17"/>
    </row>
    <row r="393" spans="1:1">
      <c r="A393" s="17"/>
    </row>
    <row r="394" spans="1:1">
      <c r="A394" s="17"/>
    </row>
    <row r="395" spans="1:1">
      <c r="A395" s="17"/>
    </row>
    <row r="396" spans="1:1">
      <c r="A396" s="17"/>
    </row>
    <row r="397" spans="1:1">
      <c r="A397" s="17"/>
    </row>
    <row r="398" spans="1:1">
      <c r="A398" s="17"/>
    </row>
    <row r="399" spans="1:1">
      <c r="A399" s="17"/>
    </row>
    <row r="400" spans="1:1">
      <c r="A400" s="17"/>
    </row>
    <row r="401" spans="1:1">
      <c r="A401" s="17"/>
    </row>
    <row r="402" spans="1:1">
      <c r="A402" s="17"/>
    </row>
    <row r="403" spans="1:1">
      <c r="A403" s="17"/>
    </row>
    <row r="404" spans="1:1">
      <c r="A404" s="17"/>
    </row>
    <row r="405" spans="1:1">
      <c r="A405" s="17"/>
    </row>
    <row r="406" spans="1:1">
      <c r="A406" s="17"/>
    </row>
    <row r="407" spans="1:1">
      <c r="A407" s="17"/>
    </row>
    <row r="408" spans="1:1">
      <c r="A408" s="17"/>
    </row>
    <row r="409" spans="1:1">
      <c r="A409" s="17"/>
    </row>
    <row r="410" spans="1:1">
      <c r="A410" s="17"/>
    </row>
    <row r="411" spans="1:1">
      <c r="A411" s="17"/>
    </row>
    <row r="412" spans="1:1">
      <c r="A412" s="17"/>
    </row>
    <row r="413" spans="1:1">
      <c r="A413" s="17"/>
    </row>
    <row r="414" spans="1:1">
      <c r="A414" s="17"/>
    </row>
    <row r="415" spans="1:1">
      <c r="A415" s="17"/>
    </row>
    <row r="416" spans="1:1">
      <c r="A416" s="17"/>
    </row>
    <row r="417" spans="1:1">
      <c r="A417" s="17"/>
    </row>
    <row r="418" spans="1:1">
      <c r="A418" s="17"/>
    </row>
    <row r="419" spans="1:1">
      <c r="A419" s="17"/>
    </row>
    <row r="420" spans="1:1">
      <c r="A420" s="17"/>
    </row>
    <row r="421" spans="1:1">
      <c r="A421" s="17"/>
    </row>
    <row r="422" spans="1:1">
      <c r="A422" s="17"/>
    </row>
    <row r="423" spans="1:1">
      <c r="A423" s="17"/>
    </row>
    <row r="424" spans="1:1">
      <c r="A424" s="17"/>
    </row>
    <row r="425" spans="1:1">
      <c r="A425" s="17"/>
    </row>
    <row r="426" spans="1:1">
      <c r="A426" s="17"/>
    </row>
    <row r="427" spans="1:1">
      <c r="A427" s="17"/>
    </row>
    <row r="428" spans="1:1">
      <c r="A428" s="17"/>
    </row>
    <row r="429" spans="1:1">
      <c r="A429" s="17"/>
    </row>
    <row r="430" spans="1:1">
      <c r="A430" s="17"/>
    </row>
    <row r="431" spans="1:1">
      <c r="A431" s="17"/>
    </row>
    <row r="432" spans="1:1">
      <c r="A432" s="17"/>
    </row>
    <row r="433" spans="1:1">
      <c r="A433" s="17"/>
    </row>
    <row r="434" spans="1:1">
      <c r="A434" s="17"/>
    </row>
    <row r="435" spans="1:1">
      <c r="A435" s="17"/>
    </row>
    <row r="436" spans="1:1">
      <c r="A436" s="17"/>
    </row>
    <row r="437" spans="1:1">
      <c r="A437" s="17"/>
    </row>
    <row r="438" spans="1:1">
      <c r="A438" s="17"/>
    </row>
    <row r="439" spans="1:1">
      <c r="A439" s="17"/>
    </row>
    <row r="440" spans="1:1">
      <c r="A440" s="17"/>
    </row>
    <row r="441" spans="1:1">
      <c r="A441" s="17"/>
    </row>
    <row r="442" spans="1:1">
      <c r="A442" s="17"/>
    </row>
    <row r="443" spans="1:1">
      <c r="A443" s="17"/>
    </row>
    <row r="444" spans="1:1">
      <c r="A444" s="17"/>
    </row>
    <row r="445" spans="1:1">
      <c r="A445" s="17"/>
    </row>
    <row r="446" spans="1:1">
      <c r="A446" s="17"/>
    </row>
    <row r="447" spans="1:1">
      <c r="A447" s="17"/>
    </row>
    <row r="448" spans="1:1">
      <c r="A448" s="17"/>
    </row>
    <row r="449" spans="1:1">
      <c r="A449" s="17"/>
    </row>
    <row r="450" spans="1:1">
      <c r="A450" s="17"/>
    </row>
    <row r="451" spans="1:1">
      <c r="A451" s="17"/>
    </row>
    <row r="452" spans="1:1">
      <c r="A452" s="17"/>
    </row>
    <row r="453" spans="1:1">
      <c r="A453" s="17"/>
    </row>
    <row r="454" spans="1:1">
      <c r="A454" s="17"/>
    </row>
    <row r="455" spans="1:1">
      <c r="A455" s="17"/>
    </row>
    <row r="456" spans="1:1">
      <c r="A456" s="17"/>
    </row>
    <row r="457" spans="1:1">
      <c r="A457" s="17"/>
    </row>
    <row r="458" spans="1:1">
      <c r="A458" s="17"/>
    </row>
    <row r="459" spans="1:1">
      <c r="A459" s="17"/>
    </row>
    <row r="460" spans="1:1">
      <c r="A460" s="17"/>
    </row>
    <row r="461" spans="1:1">
      <c r="A461" s="17"/>
    </row>
    <row r="462" spans="1:1">
      <c r="A462" s="17"/>
    </row>
    <row r="463" spans="1:1">
      <c r="A463" s="17"/>
    </row>
    <row r="464" spans="1:1">
      <c r="A464" s="17"/>
    </row>
    <row r="465" spans="1:1">
      <c r="A465" s="17"/>
    </row>
    <row r="466" spans="1:1">
      <c r="A466" s="17"/>
    </row>
    <row r="467" spans="1:1">
      <c r="A467" s="17"/>
    </row>
    <row r="468" spans="1:1">
      <c r="A468" s="17"/>
    </row>
    <row r="469" spans="1:1">
      <c r="A469" s="17"/>
    </row>
    <row r="470" spans="1:1">
      <c r="A470" s="17"/>
    </row>
    <row r="471" spans="1:1">
      <c r="A471" s="17"/>
    </row>
    <row r="472" spans="1:1">
      <c r="A472" s="17"/>
    </row>
    <row r="473" spans="1:1">
      <c r="A473" s="17"/>
    </row>
    <row r="474" spans="1:1">
      <c r="A474" s="17"/>
    </row>
    <row r="475" spans="1:1">
      <c r="A475" s="17"/>
    </row>
    <row r="476" spans="1:1">
      <c r="A476" s="17"/>
    </row>
    <row r="477" spans="1:1">
      <c r="A477" s="17"/>
    </row>
    <row r="478" spans="1:1">
      <c r="A478" s="17"/>
    </row>
    <row r="479" spans="1:1">
      <c r="A479" s="17"/>
    </row>
    <row r="480" spans="1:1">
      <c r="A480" s="17"/>
    </row>
    <row r="481" spans="1:1">
      <c r="A481" s="17"/>
    </row>
    <row r="482" spans="1:1">
      <c r="A482" s="17"/>
    </row>
    <row r="483" spans="1:1">
      <c r="A483" s="17"/>
    </row>
    <row r="484" spans="1:1">
      <c r="A484" s="17"/>
    </row>
    <row r="485" spans="1:1">
      <c r="A485" s="17"/>
    </row>
    <row r="486" spans="1:1">
      <c r="A486" s="17"/>
    </row>
    <row r="487" spans="1:1">
      <c r="A487" s="17"/>
    </row>
    <row r="488" spans="1:1">
      <c r="A488" s="17"/>
    </row>
    <row r="489" spans="1:1">
      <c r="A489" s="17"/>
    </row>
    <row r="490" spans="1:1">
      <c r="A490" s="17"/>
    </row>
    <row r="491" spans="1:1">
      <c r="A491" s="17"/>
    </row>
    <row r="492" spans="1:1">
      <c r="A492" s="17"/>
    </row>
    <row r="493" spans="1:1">
      <c r="A493" s="17"/>
    </row>
    <row r="494" spans="1:1">
      <c r="A494" s="17"/>
    </row>
    <row r="495" spans="1:1">
      <c r="A495" s="17"/>
    </row>
    <row r="496" spans="1:1">
      <c r="A496" s="17"/>
    </row>
    <row r="497" spans="1:1">
      <c r="A497" s="17"/>
    </row>
    <row r="498" spans="1:1">
      <c r="A498" s="17"/>
    </row>
    <row r="499" spans="1:1">
      <c r="A499" s="17"/>
    </row>
    <row r="500" spans="1:1">
      <c r="A500" s="17"/>
    </row>
    <row r="501" spans="1:1">
      <c r="A501" s="17"/>
    </row>
    <row r="502" spans="1:1">
      <c r="A502" s="17"/>
    </row>
    <row r="503" spans="1:1">
      <c r="A503" s="17"/>
    </row>
    <row r="504" spans="1:1">
      <c r="A504" s="17"/>
    </row>
    <row r="505" spans="1:1">
      <c r="A505" s="17"/>
    </row>
    <row r="506" spans="1:1">
      <c r="A506" s="17"/>
    </row>
    <row r="507" spans="1:1">
      <c r="A507" s="17"/>
    </row>
    <row r="508" spans="1:1">
      <c r="A508" s="17"/>
    </row>
    <row r="509" spans="1:1">
      <c r="A509" s="17"/>
    </row>
    <row r="510" spans="1:1">
      <c r="A510" s="17"/>
    </row>
    <row r="511" spans="1:1">
      <c r="A511" s="17"/>
    </row>
    <row r="512" spans="1:1">
      <c r="A512" s="17"/>
    </row>
    <row r="513" spans="1:1">
      <c r="A513" s="17"/>
    </row>
    <row r="514" spans="1:1">
      <c r="A514" s="17"/>
    </row>
    <row r="515" spans="1:1">
      <c r="A515" s="17"/>
    </row>
    <row r="516" spans="1:1">
      <c r="A516" s="17"/>
    </row>
    <row r="517" spans="1:1">
      <c r="A517" s="17"/>
    </row>
    <row r="518" spans="1:1">
      <c r="A518" s="17"/>
    </row>
    <row r="519" spans="1:1">
      <c r="A519" s="17"/>
    </row>
    <row r="520" spans="1:1">
      <c r="A520" s="17"/>
    </row>
    <row r="521" spans="1:1">
      <c r="A521" s="17"/>
    </row>
    <row r="522" spans="1:1">
      <c r="A522" s="17"/>
    </row>
    <row r="523" spans="1:1">
      <c r="A523" s="17"/>
    </row>
    <row r="524" spans="1:1">
      <c r="A524" s="17"/>
    </row>
    <row r="525" spans="1:1">
      <c r="A525" s="17"/>
    </row>
    <row r="526" spans="1:1">
      <c r="A526" s="17"/>
    </row>
    <row r="527" spans="1:1">
      <c r="A527" s="17"/>
    </row>
    <row r="528" spans="1:1">
      <c r="A528" s="17"/>
    </row>
    <row r="529" spans="1:1">
      <c r="A529" s="17"/>
    </row>
    <row r="530" spans="1:1">
      <c r="A530" s="17"/>
    </row>
    <row r="531" spans="1:1">
      <c r="A531" s="17"/>
    </row>
    <row r="532" spans="1:1">
      <c r="A532" s="17"/>
    </row>
    <row r="533" spans="1:1">
      <c r="A533" s="17"/>
    </row>
    <row r="534" spans="1:1">
      <c r="A534" s="17"/>
    </row>
    <row r="535" spans="1:1">
      <c r="A535" s="17"/>
    </row>
    <row r="536" spans="1:1">
      <c r="A536" s="17"/>
    </row>
    <row r="537" spans="1:1">
      <c r="A537" s="17"/>
    </row>
    <row r="538" spans="1:1">
      <c r="A538" s="17"/>
    </row>
    <row r="539" spans="1:1">
      <c r="A539" s="17"/>
    </row>
    <row r="540" spans="1:1">
      <c r="A540" s="17"/>
    </row>
    <row r="541" spans="1:1">
      <c r="A541" s="17"/>
    </row>
    <row r="542" spans="1:1">
      <c r="A542" s="17"/>
    </row>
    <row r="543" spans="1:1">
      <c r="A543" s="17"/>
    </row>
    <row r="544" spans="1:1">
      <c r="A544" s="17"/>
    </row>
    <row r="545" spans="1:1">
      <c r="A545" s="17"/>
    </row>
    <row r="546" spans="1:1">
      <c r="A546" s="17"/>
    </row>
    <row r="547" spans="1:1">
      <c r="A547" s="17"/>
    </row>
    <row r="548" spans="1:1">
      <c r="A548" s="17"/>
    </row>
    <row r="549" spans="1:1">
      <c r="A549" s="17"/>
    </row>
    <row r="550" spans="1:1">
      <c r="A550" s="17"/>
    </row>
    <row r="551" spans="1:1">
      <c r="A551" s="17"/>
    </row>
    <row r="552" spans="1:1">
      <c r="A552" s="17"/>
    </row>
    <row r="553" spans="1:1">
      <c r="A553" s="17"/>
    </row>
    <row r="554" spans="1:1">
      <c r="A554" s="17"/>
    </row>
    <row r="555" spans="1:1">
      <c r="A555" s="17"/>
    </row>
    <row r="556" spans="1:1">
      <c r="A556" s="17"/>
    </row>
    <row r="557" spans="1:1">
      <c r="A557" s="17"/>
    </row>
    <row r="558" spans="1:1">
      <c r="A558" s="17"/>
    </row>
    <row r="559" spans="1:1">
      <c r="A559" s="17"/>
    </row>
    <row r="560" spans="1:1">
      <c r="A560" s="17"/>
    </row>
    <row r="561" spans="1:1">
      <c r="A561" s="17"/>
    </row>
    <row r="562" spans="1:1">
      <c r="A562" s="17"/>
    </row>
    <row r="563" spans="1:1">
      <c r="A563" s="17"/>
    </row>
    <row r="564" spans="1:1">
      <c r="A564" s="17"/>
    </row>
    <row r="565" spans="1:1">
      <c r="A565" s="17"/>
    </row>
    <row r="566" spans="1:1">
      <c r="A566" s="17"/>
    </row>
    <row r="567" spans="1:1">
      <c r="A567" s="17"/>
    </row>
    <row r="568" spans="1:1">
      <c r="A568" s="17"/>
    </row>
    <row r="569" spans="1:1">
      <c r="A569" s="17"/>
    </row>
    <row r="570" spans="1:1">
      <c r="A570" s="17"/>
    </row>
    <row r="571" spans="1:1">
      <c r="A571" s="17"/>
    </row>
    <row r="572" spans="1:1">
      <c r="A572" s="17"/>
    </row>
    <row r="573" spans="1:1">
      <c r="A573" s="17"/>
    </row>
    <row r="574" spans="1:1">
      <c r="A574" s="17"/>
    </row>
    <row r="575" spans="1:1">
      <c r="A575" s="17"/>
    </row>
    <row r="576" spans="1:1">
      <c r="A576" s="17"/>
    </row>
    <row r="577" spans="1:1">
      <c r="A577" s="17"/>
    </row>
    <row r="578" spans="1:1">
      <c r="A578" s="17"/>
    </row>
    <row r="579" spans="1:1">
      <c r="A579" s="17"/>
    </row>
    <row r="580" spans="1:1">
      <c r="A580" s="17"/>
    </row>
    <row r="581" spans="1:1">
      <c r="A581" s="17"/>
    </row>
    <row r="582" spans="1:1">
      <c r="A582" s="17"/>
    </row>
    <row r="583" spans="1:1">
      <c r="A583" s="17"/>
    </row>
    <row r="584" spans="1:1">
      <c r="A584" s="17"/>
    </row>
    <row r="585" spans="1:1">
      <c r="A585" s="17"/>
    </row>
    <row r="586" spans="1:1">
      <c r="A586" s="17"/>
    </row>
    <row r="587" spans="1:1">
      <c r="A587" s="17"/>
    </row>
    <row r="588" spans="1:1">
      <c r="A588" s="17"/>
    </row>
    <row r="589" spans="1:1">
      <c r="A589" s="17"/>
    </row>
    <row r="590" spans="1:1">
      <c r="A590" s="17"/>
    </row>
    <row r="591" spans="1:1">
      <c r="A591" s="17"/>
    </row>
    <row r="592" spans="1:1">
      <c r="A592" s="17"/>
    </row>
    <row r="593" spans="1:1">
      <c r="A593" s="17"/>
    </row>
    <row r="594" spans="1:1">
      <c r="A594" s="17"/>
    </row>
    <row r="595" spans="1:1">
      <c r="A595" s="17"/>
    </row>
    <row r="596" spans="1:1">
      <c r="A596" s="17"/>
    </row>
    <row r="597" spans="1:1">
      <c r="A597" s="17"/>
    </row>
    <row r="598" spans="1:1">
      <c r="A598" s="17"/>
    </row>
    <row r="599" spans="1:1">
      <c r="A599" s="17"/>
    </row>
    <row r="600" spans="1:1">
      <c r="A600" s="17"/>
    </row>
    <row r="601" spans="1:1">
      <c r="A601" s="17"/>
    </row>
    <row r="602" spans="1:1">
      <c r="A602" s="17"/>
    </row>
    <row r="603" spans="1:1">
      <c r="A603" s="17"/>
    </row>
    <row r="604" spans="1:1">
      <c r="A604" s="17"/>
    </row>
    <row r="605" spans="1:1">
      <c r="A605" s="17"/>
    </row>
    <row r="606" spans="1:1">
      <c r="A606" s="17"/>
    </row>
    <row r="607" spans="1:1">
      <c r="A607" s="17"/>
    </row>
    <row r="608" spans="1:1">
      <c r="A608" s="17"/>
    </row>
    <row r="609" spans="1:1">
      <c r="A609" s="17"/>
    </row>
    <row r="610" spans="1:1">
      <c r="A610" s="17"/>
    </row>
    <row r="611" spans="1:1">
      <c r="A611" s="17"/>
    </row>
    <row r="612" spans="1:1">
      <c r="A612" s="17"/>
    </row>
    <row r="613" spans="1:1">
      <c r="A613" s="17"/>
    </row>
    <row r="614" spans="1:1">
      <c r="A614" s="17"/>
    </row>
    <row r="615" spans="1:1">
      <c r="A615" s="17"/>
    </row>
    <row r="616" spans="1:1">
      <c r="A616" s="17"/>
    </row>
    <row r="617" spans="1:1">
      <c r="A617" s="17"/>
    </row>
    <row r="618" spans="1:1">
      <c r="A618" s="17"/>
    </row>
    <row r="619" spans="1:1">
      <c r="A619" s="17"/>
    </row>
    <row r="620" spans="1:1">
      <c r="A620" s="17"/>
    </row>
    <row r="621" spans="1:1">
      <c r="A621" s="17"/>
    </row>
    <row r="622" spans="1:1">
      <c r="A622" s="17"/>
    </row>
    <row r="623" spans="1:1">
      <c r="A623" s="17"/>
    </row>
    <row r="624" spans="1:1">
      <c r="A624" s="17"/>
    </row>
    <row r="625" spans="1:1">
      <c r="A625" s="17"/>
    </row>
    <row r="626" spans="1:1">
      <c r="A626" s="17"/>
    </row>
    <row r="627" spans="1:1">
      <c r="A627" s="17"/>
    </row>
    <row r="628" spans="1:1">
      <c r="A628" s="17"/>
    </row>
    <row r="629" spans="1:1">
      <c r="A629" s="17"/>
    </row>
    <row r="630" spans="1:1">
      <c r="A630" s="17"/>
    </row>
    <row r="631" spans="1:1">
      <c r="A631" s="17"/>
    </row>
    <row r="632" spans="1:1">
      <c r="A632" s="17"/>
    </row>
    <row r="633" spans="1:1">
      <c r="A633" s="17"/>
    </row>
    <row r="634" spans="1:1">
      <c r="A634" s="17"/>
    </row>
    <row r="635" spans="1:1">
      <c r="A635" s="17"/>
    </row>
    <row r="636" spans="1:1">
      <c r="A636" s="17"/>
    </row>
    <row r="637" spans="1:1">
      <c r="A637" s="17"/>
    </row>
    <row r="638" spans="1:1">
      <c r="A638" s="17"/>
    </row>
    <row r="639" spans="1:1">
      <c r="A639" s="17"/>
    </row>
    <row r="640" spans="1:1">
      <c r="A640" s="17"/>
    </row>
    <row r="641" spans="1:1">
      <c r="A641" s="17"/>
    </row>
    <row r="642" spans="1:1">
      <c r="A642" s="17"/>
    </row>
    <row r="643" spans="1:1">
      <c r="A643" s="17"/>
    </row>
    <row r="644" spans="1:1">
      <c r="A644" s="17"/>
    </row>
    <row r="645" spans="1:1">
      <c r="A645" s="17"/>
    </row>
    <row r="646" spans="1:1">
      <c r="A646" s="17"/>
    </row>
    <row r="647" spans="1:1">
      <c r="A647" s="17"/>
    </row>
    <row r="648" spans="1:1">
      <c r="A648" s="17"/>
    </row>
    <row r="649" spans="1:1">
      <c r="A649" s="17"/>
    </row>
    <row r="650" spans="1:1">
      <c r="A650" s="17"/>
    </row>
    <row r="651" spans="1:1">
      <c r="A651" s="17"/>
    </row>
    <row r="652" spans="1:1">
      <c r="A652" s="17"/>
    </row>
    <row r="653" spans="1:1">
      <c r="A653" s="17"/>
    </row>
    <row r="654" spans="1:1">
      <c r="A654" s="17"/>
    </row>
    <row r="655" spans="1:1">
      <c r="A655" s="17"/>
    </row>
    <row r="656" spans="1:1">
      <c r="A656" s="17"/>
    </row>
    <row r="657" spans="1:1">
      <c r="A657" s="17"/>
    </row>
    <row r="658" spans="1:1">
      <c r="A658" s="17"/>
    </row>
    <row r="659" spans="1:1">
      <c r="A659" s="17"/>
    </row>
    <row r="660" spans="1:1">
      <c r="A660" s="17"/>
    </row>
    <row r="661" spans="1:1">
      <c r="A661" s="17"/>
    </row>
    <row r="662" spans="1:1">
      <c r="A662" s="17"/>
    </row>
    <row r="663" spans="1:1">
      <c r="A663" s="17"/>
    </row>
    <row r="664" spans="1:1">
      <c r="A664" s="17"/>
    </row>
    <row r="665" spans="1:1">
      <c r="A665" s="17"/>
    </row>
    <row r="666" spans="1:1">
      <c r="A666" s="17"/>
    </row>
    <row r="667" spans="1:1">
      <c r="A667" s="17"/>
    </row>
    <row r="668" spans="1:1">
      <c r="A668" s="17"/>
    </row>
    <row r="669" spans="1:1">
      <c r="A669" s="17"/>
    </row>
    <row r="670" spans="1:1">
      <c r="A670" s="17"/>
    </row>
    <row r="671" spans="1:1">
      <c r="A671" s="17"/>
    </row>
    <row r="672" spans="1:1">
      <c r="A672" s="17"/>
    </row>
    <row r="673" spans="1:1">
      <c r="A673" s="17"/>
    </row>
    <row r="674" spans="1:1">
      <c r="A674" s="17"/>
    </row>
    <row r="675" spans="1:1">
      <c r="A675" s="17"/>
    </row>
    <row r="676" spans="1:1">
      <c r="A676" s="17"/>
    </row>
    <row r="677" spans="1:1">
      <c r="A677" s="17"/>
    </row>
    <row r="678" spans="1:1">
      <c r="A678" s="17"/>
    </row>
    <row r="679" spans="1:1">
      <c r="A679" s="17"/>
    </row>
    <row r="680" spans="1:1">
      <c r="A680" s="17"/>
    </row>
    <row r="681" spans="1:1">
      <c r="A681" s="17"/>
    </row>
    <row r="682" spans="1:1">
      <c r="A682" s="17"/>
    </row>
    <row r="683" spans="1:1">
      <c r="A683" s="17"/>
    </row>
    <row r="684" spans="1:1">
      <c r="A684" s="17"/>
    </row>
    <row r="685" spans="1:1">
      <c r="A685" s="17"/>
    </row>
    <row r="686" spans="1:1">
      <c r="A686" s="17"/>
    </row>
    <row r="687" spans="1:1">
      <c r="A687" s="17"/>
    </row>
    <row r="688" spans="1:1">
      <c r="A688" s="17"/>
    </row>
    <row r="689" spans="1:1">
      <c r="A689" s="17"/>
    </row>
    <row r="690" spans="1:1">
      <c r="A690" s="17"/>
    </row>
    <row r="691" spans="1:1">
      <c r="A691" s="17"/>
    </row>
    <row r="692" spans="1:1">
      <c r="A692" s="17"/>
    </row>
    <row r="693" spans="1:1">
      <c r="A693" s="17"/>
    </row>
    <row r="694" spans="1:1">
      <c r="A694" s="17"/>
    </row>
    <row r="695" spans="1:1">
      <c r="A695" s="17"/>
    </row>
    <row r="696" spans="1:1">
      <c r="A696" s="17"/>
    </row>
    <row r="697" spans="1:1">
      <c r="A697" s="17"/>
    </row>
    <row r="698" spans="1:1">
      <c r="A698" s="17"/>
    </row>
    <row r="699" spans="1:1">
      <c r="A699" s="17"/>
    </row>
    <row r="700" spans="1:1">
      <c r="A700" s="17"/>
    </row>
    <row r="701" spans="1:1">
      <c r="A701" s="17"/>
    </row>
    <row r="702" spans="1:1">
      <c r="A702" s="17"/>
    </row>
    <row r="703" spans="1:1">
      <c r="A703" s="17"/>
    </row>
    <row r="704" spans="1:1">
      <c r="A704" s="17"/>
    </row>
    <row r="705" spans="1:1">
      <c r="A705" s="17"/>
    </row>
    <row r="706" spans="1:1">
      <c r="A706" s="17"/>
    </row>
    <row r="707" spans="1:1">
      <c r="A707" s="17"/>
    </row>
    <row r="708" spans="1:1">
      <c r="A708" s="17"/>
    </row>
    <row r="709" spans="1:1">
      <c r="A709" s="17"/>
    </row>
    <row r="710" spans="1:1">
      <c r="A710" s="17"/>
    </row>
    <row r="711" spans="1:1">
      <c r="A711" s="17"/>
    </row>
    <row r="712" spans="1:1">
      <c r="A712" s="17"/>
    </row>
    <row r="713" spans="1:1">
      <c r="A713" s="17"/>
    </row>
    <row r="714" spans="1:1">
      <c r="A714" s="17"/>
    </row>
    <row r="715" spans="1:1">
      <c r="A715" s="17"/>
    </row>
    <row r="716" spans="1:1">
      <c r="A716" s="17"/>
    </row>
    <row r="717" spans="1:1">
      <c r="A717" s="17"/>
    </row>
    <row r="718" spans="1:1">
      <c r="A718" s="17"/>
    </row>
    <row r="719" spans="1:1">
      <c r="A719" s="17"/>
    </row>
    <row r="720" spans="1:1">
      <c r="A720" s="17"/>
    </row>
    <row r="721" spans="1:1">
      <c r="A721" s="17"/>
    </row>
    <row r="722" spans="1:1">
      <c r="A722" s="17"/>
    </row>
    <row r="723" spans="1:1">
      <c r="A723" s="17"/>
    </row>
    <row r="724" spans="1:1">
      <c r="A724" s="17"/>
    </row>
    <row r="725" spans="1:1">
      <c r="A725" s="17"/>
    </row>
    <row r="726" spans="1:1">
      <c r="A726" s="17"/>
    </row>
    <row r="727" spans="1:1">
      <c r="A727" s="17"/>
    </row>
    <row r="728" spans="1:1">
      <c r="A728" s="17"/>
    </row>
    <row r="729" spans="1:1">
      <c r="A729" s="17"/>
    </row>
    <row r="730" spans="1:1">
      <c r="A730" s="17"/>
    </row>
    <row r="731" spans="1:1">
      <c r="A731" s="17"/>
    </row>
    <row r="732" spans="1:1">
      <c r="A732" s="17"/>
    </row>
    <row r="733" spans="1:1">
      <c r="A733" s="17"/>
    </row>
    <row r="734" spans="1:1">
      <c r="A734" s="17"/>
    </row>
    <row r="735" spans="1:1">
      <c r="A735" s="17"/>
    </row>
    <row r="736" spans="1:1">
      <c r="A736" s="17"/>
    </row>
    <row r="737" spans="1:1">
      <c r="A737" s="17"/>
    </row>
    <row r="738" spans="1:1">
      <c r="A738" s="17"/>
    </row>
    <row r="739" spans="1:1">
      <c r="A739" s="17"/>
    </row>
    <row r="740" spans="1:1">
      <c r="A740" s="17"/>
    </row>
    <row r="741" spans="1:1">
      <c r="A741" s="17"/>
    </row>
    <row r="742" spans="1:1">
      <c r="A742" s="17"/>
    </row>
    <row r="743" spans="1:1">
      <c r="A743" s="17"/>
    </row>
    <row r="744" spans="1:1">
      <c r="A744" s="17"/>
    </row>
    <row r="745" spans="1:1">
      <c r="A745" s="17"/>
    </row>
    <row r="746" spans="1:1">
      <c r="A746" s="17"/>
    </row>
    <row r="747" spans="1:1">
      <c r="A747" s="17"/>
    </row>
    <row r="748" spans="1:1">
      <c r="A748" s="17"/>
    </row>
    <row r="749" spans="1:1">
      <c r="A749" s="17"/>
    </row>
    <row r="750" spans="1:1">
      <c r="A750" s="17"/>
    </row>
    <row r="751" spans="1:1">
      <c r="A751" s="17"/>
    </row>
    <row r="752" spans="1:1">
      <c r="A752" s="17"/>
    </row>
    <row r="753" spans="1:1">
      <c r="A753" s="17"/>
    </row>
    <row r="754" spans="1:1">
      <c r="A754" s="17"/>
    </row>
    <row r="755" spans="1:1">
      <c r="A755" s="17"/>
    </row>
    <row r="756" spans="1:1">
      <c r="A756" s="17"/>
    </row>
    <row r="757" spans="1:1">
      <c r="A757" s="17"/>
    </row>
    <row r="758" spans="1:1">
      <c r="A758" s="17"/>
    </row>
    <row r="759" spans="1:1">
      <c r="A759" s="17"/>
    </row>
    <row r="760" spans="1:1">
      <c r="A760" s="17"/>
    </row>
    <row r="761" spans="1:1">
      <c r="A761" s="17"/>
    </row>
    <row r="762" spans="1:1">
      <c r="A762" s="17"/>
    </row>
    <row r="763" spans="1:1">
      <c r="A763" s="17"/>
    </row>
    <row r="764" spans="1:1">
      <c r="A764" s="17"/>
    </row>
    <row r="765" spans="1:1">
      <c r="A765" s="17"/>
    </row>
    <row r="766" spans="1:1">
      <c r="A766" s="17"/>
    </row>
    <row r="767" spans="1:1">
      <c r="A767" s="17"/>
    </row>
    <row r="768" spans="1:1">
      <c r="A768" s="17"/>
    </row>
    <row r="769" spans="1:1">
      <c r="A769" s="17"/>
    </row>
    <row r="770" spans="1:1">
      <c r="A770" s="17"/>
    </row>
    <row r="771" spans="1:1">
      <c r="A771" s="17"/>
    </row>
    <row r="772" spans="1:1">
      <c r="A772" s="17"/>
    </row>
    <row r="773" spans="1:1">
      <c r="A773" s="17"/>
    </row>
    <row r="774" spans="1:1">
      <c r="A774" s="17"/>
    </row>
    <row r="775" spans="1:1">
      <c r="A775" s="17"/>
    </row>
    <row r="776" spans="1:1">
      <c r="A776" s="17"/>
    </row>
    <row r="777" spans="1:1">
      <c r="A777" s="17"/>
    </row>
    <row r="778" spans="1:1">
      <c r="A778" s="17"/>
    </row>
    <row r="779" spans="1:1">
      <c r="A779" s="17"/>
    </row>
    <row r="780" spans="1:1">
      <c r="A780" s="17"/>
    </row>
    <row r="781" spans="1:1">
      <c r="A781" s="17"/>
    </row>
    <row r="782" spans="1:1">
      <c r="A782" s="17"/>
    </row>
    <row r="783" spans="1:1">
      <c r="A783" s="17"/>
    </row>
    <row r="784" spans="1:1">
      <c r="A784" s="17"/>
    </row>
    <row r="785" spans="1:1">
      <c r="A785" s="17"/>
    </row>
    <row r="786" spans="1:1">
      <c r="A786" s="17"/>
    </row>
    <row r="787" spans="1:1">
      <c r="A787" s="17"/>
    </row>
    <row r="788" spans="1:1">
      <c r="A788" s="17"/>
    </row>
    <row r="789" spans="1:1">
      <c r="A789" s="17"/>
    </row>
    <row r="790" spans="1:1">
      <c r="A790" s="17"/>
    </row>
    <row r="791" spans="1:1">
      <c r="A791" s="17"/>
    </row>
    <row r="792" spans="1:1">
      <c r="A792" s="17"/>
    </row>
    <row r="793" spans="1:1">
      <c r="A793" s="17"/>
    </row>
    <row r="794" spans="1:1">
      <c r="A794" s="17"/>
    </row>
    <row r="795" spans="1:1">
      <c r="A795" s="17"/>
    </row>
    <row r="796" spans="1:1">
      <c r="A796" s="17"/>
    </row>
    <row r="797" spans="1:1">
      <c r="A797" s="17"/>
    </row>
    <row r="798" spans="1:1">
      <c r="A798" s="17"/>
    </row>
    <row r="799" spans="1:1">
      <c r="A799" s="17"/>
    </row>
    <row r="800" spans="1:1">
      <c r="A800" s="17"/>
    </row>
    <row r="801" spans="1:1">
      <c r="A801" s="17"/>
    </row>
    <row r="802" spans="1:1">
      <c r="A802" s="17"/>
    </row>
    <row r="803" spans="1:1">
      <c r="A803" s="17"/>
    </row>
    <row r="804" spans="1:1">
      <c r="A804" s="17"/>
    </row>
    <row r="805" spans="1:1">
      <c r="A805" s="17"/>
    </row>
    <row r="806" spans="1:1">
      <c r="A806" s="17"/>
    </row>
    <row r="807" spans="1:1">
      <c r="A807" s="17"/>
    </row>
    <row r="808" spans="1:1">
      <c r="A808" s="17"/>
    </row>
    <row r="809" spans="1:1">
      <c r="A809" s="17"/>
    </row>
    <row r="810" spans="1:1">
      <c r="A810" s="17"/>
    </row>
    <row r="811" spans="1:1">
      <c r="A811" s="17"/>
    </row>
    <row r="812" spans="1:1">
      <c r="A812" s="17"/>
    </row>
    <row r="813" spans="1:1">
      <c r="A813" s="17"/>
    </row>
    <row r="814" spans="1:1">
      <c r="A814" s="17"/>
    </row>
    <row r="815" spans="1:1">
      <c r="A815" s="17"/>
    </row>
    <row r="816" spans="1:1">
      <c r="A816" s="17"/>
    </row>
    <row r="817" spans="1:1">
      <c r="A817" s="17"/>
    </row>
    <row r="818" spans="1:1">
      <c r="A818" s="17"/>
    </row>
    <row r="819" spans="1:1">
      <c r="A819" s="17"/>
    </row>
    <row r="820" spans="1:1">
      <c r="A820" s="17"/>
    </row>
    <row r="821" spans="1:1">
      <c r="A821" s="17"/>
    </row>
    <row r="822" spans="1:1">
      <c r="A822" s="17"/>
    </row>
    <row r="823" spans="1:1">
      <c r="A823" s="17"/>
    </row>
    <row r="824" spans="1:1">
      <c r="A824" s="17"/>
    </row>
    <row r="825" spans="1:1">
      <c r="A825" s="17"/>
    </row>
    <row r="826" spans="1:1">
      <c r="A826" s="17"/>
    </row>
    <row r="827" spans="1:1">
      <c r="A827" s="17"/>
    </row>
    <row r="828" spans="1:1">
      <c r="A828" s="17"/>
    </row>
    <row r="829" spans="1:1">
      <c r="A829" s="17"/>
    </row>
    <row r="830" spans="1:1">
      <c r="A830" s="17"/>
    </row>
    <row r="831" spans="1:1">
      <c r="A831" s="17"/>
    </row>
    <row r="832" spans="1:1">
      <c r="A832" s="17"/>
    </row>
    <row r="833" spans="1:1">
      <c r="A833" s="17"/>
    </row>
    <row r="834" spans="1:1">
      <c r="A834" s="17"/>
    </row>
    <row r="835" spans="1:1">
      <c r="A835" s="17"/>
    </row>
    <row r="836" spans="1:1">
      <c r="A836" s="17"/>
    </row>
    <row r="837" spans="1:1">
      <c r="A837" s="17"/>
    </row>
    <row r="838" spans="1:1">
      <c r="A838" s="17"/>
    </row>
    <row r="839" spans="1:1">
      <c r="A839" s="17"/>
    </row>
    <row r="840" spans="1:1">
      <c r="A840" s="17"/>
    </row>
    <row r="841" spans="1:1">
      <c r="A841" s="17"/>
    </row>
    <row r="842" spans="1:1">
      <c r="A842" s="17"/>
    </row>
    <row r="843" spans="1:1">
      <c r="A843" s="17"/>
    </row>
    <row r="844" spans="1:1">
      <c r="A844" s="17"/>
    </row>
    <row r="845" spans="1:1">
      <c r="A845" s="17"/>
    </row>
    <row r="846" spans="1:1">
      <c r="A846" s="17"/>
    </row>
    <row r="847" spans="1:1">
      <c r="A847" s="17"/>
    </row>
    <row r="848" spans="1:1">
      <c r="A848" s="17"/>
    </row>
    <row r="849" spans="1:1">
      <c r="A849" s="17"/>
    </row>
    <row r="850" spans="1:1">
      <c r="A850" s="17"/>
    </row>
    <row r="851" spans="1:1">
      <c r="A851" s="17"/>
    </row>
    <row r="852" spans="1:1">
      <c r="A852" s="17"/>
    </row>
    <row r="853" spans="1:1">
      <c r="A853" s="17"/>
    </row>
    <row r="854" spans="1:1">
      <c r="A854" s="17"/>
    </row>
    <row r="855" spans="1:1">
      <c r="A855" s="17"/>
    </row>
    <row r="856" spans="1:1">
      <c r="A856" s="17"/>
    </row>
    <row r="857" spans="1:1">
      <c r="A857" s="17"/>
    </row>
    <row r="858" spans="1:1">
      <c r="A858" s="17"/>
    </row>
    <row r="859" spans="1:1">
      <c r="A859" s="17"/>
    </row>
    <row r="860" spans="1:1">
      <c r="A860" s="17"/>
    </row>
    <row r="861" spans="1:1">
      <c r="A861" s="17"/>
    </row>
    <row r="862" spans="1:1">
      <c r="A862" s="17"/>
    </row>
    <row r="863" spans="1:1">
      <c r="A863" s="17"/>
    </row>
    <row r="864" spans="1:1">
      <c r="A864" s="17"/>
    </row>
    <row r="865" spans="1:1">
      <c r="A865" s="17"/>
    </row>
    <row r="866" spans="1:1">
      <c r="A866" s="17"/>
    </row>
    <row r="867" spans="1:1">
      <c r="A867" s="17"/>
    </row>
    <row r="868" spans="1:1">
      <c r="A868" s="17"/>
    </row>
    <row r="869" spans="1:1">
      <c r="A869" s="17"/>
    </row>
    <row r="870" spans="1:1">
      <c r="A870" s="17"/>
    </row>
    <row r="871" spans="1:1">
      <c r="A871" s="17"/>
    </row>
    <row r="872" spans="1:1">
      <c r="A872" s="17"/>
    </row>
    <row r="873" spans="1:1">
      <c r="A873" s="17"/>
    </row>
    <row r="874" spans="1:1">
      <c r="A874" s="17"/>
    </row>
    <row r="875" spans="1:1">
      <c r="A875" s="17"/>
    </row>
    <row r="876" spans="1:1">
      <c r="A876" s="17"/>
    </row>
    <row r="877" spans="1:1">
      <c r="A877" s="17"/>
    </row>
    <row r="878" spans="1:1">
      <c r="A878" s="17"/>
    </row>
    <row r="879" spans="1:1">
      <c r="A879" s="17"/>
    </row>
    <row r="880" spans="1:1">
      <c r="A880" s="17"/>
    </row>
    <row r="881" spans="1:1">
      <c r="A881" s="17"/>
    </row>
    <row r="882" spans="1:1">
      <c r="A882" s="17"/>
    </row>
    <row r="883" spans="1:1">
      <c r="A883" s="17"/>
    </row>
    <row r="884" spans="1:1">
      <c r="A884" s="17"/>
    </row>
    <row r="885" spans="1:1">
      <c r="A885" s="17"/>
    </row>
    <row r="886" spans="1:1">
      <c r="A886" s="17"/>
    </row>
    <row r="887" spans="1:1">
      <c r="A887" s="17"/>
    </row>
    <row r="888" spans="1:1">
      <c r="A888" s="17"/>
    </row>
    <row r="889" spans="1:1">
      <c r="A889" s="17"/>
    </row>
    <row r="890" spans="1:1">
      <c r="A890" s="17"/>
    </row>
    <row r="891" spans="1:1">
      <c r="A891" s="17"/>
    </row>
    <row r="892" spans="1:1">
      <c r="A892" s="17"/>
    </row>
    <row r="893" spans="1:1">
      <c r="A893" s="17"/>
    </row>
    <row r="894" spans="1:1">
      <c r="A894" s="17"/>
    </row>
    <row r="895" spans="1:1">
      <c r="A895" s="17"/>
    </row>
    <row r="896" spans="1:1">
      <c r="A896" s="17"/>
    </row>
    <row r="897" spans="1:1">
      <c r="A897" s="17"/>
    </row>
    <row r="898" spans="1:1">
      <c r="A898" s="17"/>
    </row>
    <row r="899" spans="1:1">
      <c r="A899" s="17"/>
    </row>
    <row r="900" spans="1:1">
      <c r="A900" s="17"/>
    </row>
    <row r="901" spans="1:1">
      <c r="A901" s="17"/>
    </row>
    <row r="902" spans="1:1">
      <c r="A902" s="17"/>
    </row>
    <row r="903" spans="1:1">
      <c r="A903" s="17"/>
    </row>
    <row r="904" spans="1:1">
      <c r="A904" s="17"/>
    </row>
    <row r="905" spans="1:1">
      <c r="A905" s="17"/>
    </row>
    <row r="906" spans="1:1">
      <c r="A906" s="17"/>
    </row>
    <row r="907" spans="1:1">
      <c r="A907" s="17"/>
    </row>
    <row r="908" spans="1:1">
      <c r="A908" s="17"/>
    </row>
    <row r="909" spans="1:1">
      <c r="A909" s="17"/>
    </row>
    <row r="910" spans="1:1">
      <c r="A910" s="17"/>
    </row>
    <row r="911" spans="1:1">
      <c r="A911" s="17"/>
    </row>
    <row r="912" spans="1:1">
      <c r="A912" s="17"/>
    </row>
    <row r="913" spans="1:1">
      <c r="A913" s="17"/>
    </row>
    <row r="914" spans="1:1">
      <c r="A914" s="17"/>
    </row>
    <row r="915" spans="1:1">
      <c r="A915" s="17"/>
    </row>
    <row r="916" spans="1:1">
      <c r="A916" s="17"/>
    </row>
    <row r="917" spans="1:1">
      <c r="A917" s="17"/>
    </row>
    <row r="918" spans="1:1">
      <c r="A918" s="17"/>
    </row>
    <row r="919" spans="1:1">
      <c r="A919" s="17"/>
    </row>
    <row r="920" spans="1:1">
      <c r="A920" s="17"/>
    </row>
    <row r="921" spans="1:1">
      <c r="A921" s="17"/>
    </row>
    <row r="922" spans="1:1">
      <c r="A922" s="17"/>
    </row>
    <row r="923" spans="1:1">
      <c r="A923" s="17"/>
    </row>
    <row r="924" spans="1:1">
      <c r="A924" s="17"/>
    </row>
    <row r="925" spans="1:1">
      <c r="A925" s="17"/>
    </row>
    <row r="926" spans="1:1">
      <c r="A926" s="17"/>
    </row>
    <row r="927" spans="1:1">
      <c r="A927" s="17"/>
    </row>
    <row r="928" spans="1:1">
      <c r="A928" s="17"/>
    </row>
    <row r="929" spans="1:1">
      <c r="A929" s="17"/>
    </row>
    <row r="930" spans="1:1">
      <c r="A930" s="17"/>
    </row>
    <row r="931" spans="1:1">
      <c r="A931" s="17"/>
    </row>
    <row r="932" spans="1:1">
      <c r="A932" s="17"/>
    </row>
    <row r="933" spans="1:1">
      <c r="A933" s="17"/>
    </row>
    <row r="934" spans="1:1">
      <c r="A934" s="17"/>
    </row>
    <row r="935" spans="1:1">
      <c r="A935" s="17"/>
    </row>
    <row r="936" spans="1:1">
      <c r="A936" s="17"/>
    </row>
    <row r="937" spans="1:1">
      <c r="A937" s="17"/>
    </row>
    <row r="938" spans="1:1">
      <c r="A938" s="17"/>
    </row>
    <row r="939" spans="1:1">
      <c r="A939" s="17"/>
    </row>
    <row r="940" spans="1:1">
      <c r="A940" s="17"/>
    </row>
    <row r="941" spans="1:1">
      <c r="A941" s="17"/>
    </row>
    <row r="942" spans="1:1">
      <c r="A942" s="17"/>
    </row>
    <row r="943" spans="1:1">
      <c r="A943" s="17"/>
    </row>
    <row r="944" spans="1:1">
      <c r="A944" s="17"/>
    </row>
    <row r="945" spans="1:1">
      <c r="A945" s="17"/>
    </row>
    <row r="946" spans="1:1">
      <c r="A946" s="17"/>
    </row>
    <row r="947" spans="1:1">
      <c r="A947" s="17"/>
    </row>
    <row r="948" spans="1:1">
      <c r="A948" s="17"/>
    </row>
    <row r="949" spans="1:1">
      <c r="A949" s="17"/>
    </row>
    <row r="950" spans="1:1">
      <c r="A950" s="17"/>
    </row>
    <row r="951" spans="1:1">
      <c r="A951" s="17"/>
    </row>
    <row r="952" spans="1:1">
      <c r="A952" s="17"/>
    </row>
    <row r="953" spans="1:1">
      <c r="A953" s="17"/>
    </row>
    <row r="954" spans="1:1">
      <c r="A954" s="17"/>
    </row>
    <row r="955" spans="1:1">
      <c r="A955" s="17"/>
    </row>
    <row r="956" spans="1:1">
      <c r="A956" s="17"/>
    </row>
    <row r="957" spans="1:1">
      <c r="A957" s="17"/>
    </row>
    <row r="958" spans="1:1">
      <c r="A958" s="17"/>
    </row>
    <row r="959" spans="1:1">
      <c r="A959" s="17"/>
    </row>
    <row r="960" spans="1:1">
      <c r="A960" s="17"/>
    </row>
    <row r="961" spans="1:1">
      <c r="A961" s="17"/>
    </row>
    <row r="962" spans="1:1">
      <c r="A962" s="17"/>
    </row>
    <row r="963" spans="1:1">
      <c r="A963" s="17"/>
    </row>
    <row r="964" spans="1:1">
      <c r="A964" s="17"/>
    </row>
    <row r="965" spans="1:1">
      <c r="A965" s="17"/>
    </row>
    <row r="966" spans="1:1">
      <c r="A966" s="17"/>
    </row>
    <row r="967" spans="1:1">
      <c r="A967" s="17"/>
    </row>
    <row r="968" spans="1:1">
      <c r="A968" s="17"/>
    </row>
    <row r="969" spans="1:1">
      <c r="A969" s="17"/>
    </row>
    <row r="970" spans="1:1">
      <c r="A970" s="17"/>
    </row>
    <row r="971" spans="1:1">
      <c r="A971" s="17"/>
    </row>
    <row r="972" spans="1:1">
      <c r="A972" s="17"/>
    </row>
    <row r="973" spans="1:1">
      <c r="A973" s="17"/>
    </row>
    <row r="974" spans="1:1">
      <c r="A974" s="17"/>
    </row>
    <row r="975" spans="1:1">
      <c r="A975" s="17"/>
    </row>
    <row r="976" spans="1:1">
      <c r="A976" s="17"/>
    </row>
    <row r="977" spans="1:1">
      <c r="A977" s="17"/>
    </row>
    <row r="978" spans="1:1">
      <c r="A978" s="17"/>
    </row>
    <row r="979" spans="1:1">
      <c r="A979" s="17"/>
    </row>
    <row r="980" spans="1:1">
      <c r="A980" s="17"/>
    </row>
    <row r="981" spans="1:1">
      <c r="A981" s="17"/>
    </row>
    <row r="982" spans="1:1">
      <c r="A982" s="17"/>
    </row>
    <row r="983" spans="1:1">
      <c r="A983" s="17"/>
    </row>
    <row r="984" spans="1:1">
      <c r="A984" s="17"/>
    </row>
    <row r="985" spans="1:1">
      <c r="A985" s="17"/>
    </row>
    <row r="986" spans="1:1">
      <c r="A986" s="17"/>
    </row>
    <row r="987" spans="1:1">
      <c r="A987" s="17"/>
    </row>
    <row r="988" spans="1:1">
      <c r="A988" s="17"/>
    </row>
    <row r="989" spans="1:1">
      <c r="A989" s="17"/>
    </row>
    <row r="990" spans="1:1">
      <c r="A990" s="17"/>
    </row>
    <row r="991" spans="1:1">
      <c r="A991" s="17"/>
    </row>
    <row r="992" spans="1:1">
      <c r="A992" s="17"/>
    </row>
    <row r="993" spans="1:1">
      <c r="A993" s="17"/>
    </row>
    <row r="994" spans="1:1">
      <c r="A994" s="17"/>
    </row>
    <row r="995" spans="1:1">
      <c r="A995" s="17"/>
    </row>
    <row r="996" spans="1:1">
      <c r="A996" s="17"/>
    </row>
    <row r="997" spans="1:1">
      <c r="A997" s="17"/>
    </row>
    <row r="998" spans="1:1">
      <c r="A998" s="17"/>
    </row>
    <row r="999" spans="1:1">
      <c r="A999" s="17"/>
    </row>
    <row r="1000" spans="1:1">
      <c r="A1000" s="17"/>
    </row>
    <row r="1001" spans="1:1">
      <c r="A1001" s="17"/>
    </row>
    <row r="1002" spans="1:1">
      <c r="A1002" s="17"/>
    </row>
  </sheetData>
  <mergeCells count="5">
    <mergeCell ref="A1:O3"/>
    <mergeCell ref="C4:F4"/>
    <mergeCell ref="G4:I4"/>
    <mergeCell ref="J4:L4"/>
    <mergeCell ref="M4:O4"/>
  </mergeCells>
  <pageMargins left="0" right="0" top="0" bottom="0" header="0" footer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S1002"/>
  <sheetViews>
    <sheetView workbookViewId="0">
      <selection activeCell="O1" activeCellId="5" sqref="J1:J1048576 K1:K1048576 L1:L1048576 M1:M1048576 N1:N1048576 O1:O1048576"/>
    </sheetView>
  </sheetViews>
  <sheetFormatPr defaultColWidth="12.5703125" defaultRowHeight="12.75"/>
  <cols>
    <col min="2" max="2" width="5.140625" customWidth="1"/>
    <col min="3" max="4" width="10.140625" customWidth="1"/>
    <col min="5" max="5" width="6.42578125" customWidth="1"/>
    <col min="6" max="6" width="5.140625" customWidth="1"/>
    <col min="7" max="8" width="10.140625" customWidth="1"/>
    <col min="9" max="9" width="5.140625" customWidth="1"/>
    <col min="10" max="11" width="10.140625" customWidth="1"/>
    <col min="12" max="12" width="5.140625" customWidth="1"/>
    <col min="13" max="14" width="10.140625" customWidth="1"/>
    <col min="15" max="15" width="5.140625" customWidth="1"/>
  </cols>
  <sheetData>
    <row r="1" spans="1:15">
      <c r="A1" s="25" t="s">
        <v>2681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</row>
    <row r="2" spans="1:15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</row>
    <row r="3" spans="1:15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</row>
    <row r="4" spans="1:15">
      <c r="A4" s="11"/>
      <c r="B4" s="11"/>
      <c r="C4" s="25" t="s">
        <v>663</v>
      </c>
      <c r="D4" s="30"/>
      <c r="E4" s="30"/>
      <c r="F4" s="30"/>
      <c r="G4" s="25" t="s">
        <v>664</v>
      </c>
      <c r="H4" s="30"/>
      <c r="I4" s="30"/>
      <c r="J4" s="25" t="s">
        <v>667</v>
      </c>
      <c r="K4" s="30"/>
      <c r="L4" s="30"/>
      <c r="M4" s="25" t="s">
        <v>668</v>
      </c>
      <c r="N4" s="30"/>
      <c r="O4" s="30"/>
    </row>
    <row r="5" spans="1:15" ht="30">
      <c r="A5" s="11" t="s">
        <v>1</v>
      </c>
      <c r="B5" s="11" t="s">
        <v>669</v>
      </c>
      <c r="C5" s="9" t="s">
        <v>670</v>
      </c>
      <c r="D5" s="9" t="s">
        <v>671</v>
      </c>
      <c r="E5" s="9" t="s">
        <v>672</v>
      </c>
      <c r="F5" s="9" t="s">
        <v>673</v>
      </c>
      <c r="G5" s="9" t="s">
        <v>670</v>
      </c>
      <c r="H5" s="9" t="s">
        <v>671</v>
      </c>
      <c r="I5" s="9" t="s">
        <v>673</v>
      </c>
      <c r="J5" s="9" t="s">
        <v>670</v>
      </c>
      <c r="K5" s="9" t="s">
        <v>671</v>
      </c>
      <c r="L5" s="9" t="s">
        <v>673</v>
      </c>
      <c r="M5" s="9" t="s">
        <v>670</v>
      </c>
      <c r="N5" s="9" t="s">
        <v>671</v>
      </c>
      <c r="O5" s="9" t="s">
        <v>673</v>
      </c>
    </row>
    <row r="6" spans="1:15" ht="20.25">
      <c r="A6" s="9" t="s">
        <v>12</v>
      </c>
      <c r="B6" s="13">
        <v>54304</v>
      </c>
      <c r="C6" s="13" t="s">
        <v>795</v>
      </c>
      <c r="D6" s="13" t="s">
        <v>795</v>
      </c>
      <c r="E6" s="13" t="s">
        <v>697</v>
      </c>
      <c r="F6" s="14"/>
      <c r="G6" s="13" t="s">
        <v>881</v>
      </c>
      <c r="H6" s="13" t="s">
        <v>1074</v>
      </c>
      <c r="I6" s="14"/>
      <c r="J6" s="13" t="s">
        <v>1273</v>
      </c>
      <c r="K6" s="13" t="s">
        <v>803</v>
      </c>
      <c r="L6" s="14"/>
      <c r="M6" s="13" t="s">
        <v>732</v>
      </c>
      <c r="N6" s="13" t="s">
        <v>676</v>
      </c>
      <c r="O6" s="14"/>
    </row>
    <row r="7" spans="1:15" ht="23.25">
      <c r="A7" s="16" t="s">
        <v>23</v>
      </c>
      <c r="B7" s="13">
        <v>0</v>
      </c>
      <c r="C7" s="13" t="s">
        <v>1406</v>
      </c>
      <c r="D7" s="13" t="s">
        <v>1406</v>
      </c>
      <c r="E7" s="14"/>
      <c r="F7" s="14"/>
      <c r="G7" s="13" t="s">
        <v>1407</v>
      </c>
      <c r="H7" s="13" t="s">
        <v>1407</v>
      </c>
      <c r="I7" s="14"/>
      <c r="J7" s="13" t="s">
        <v>1406</v>
      </c>
      <c r="K7" s="13" t="s">
        <v>1406</v>
      </c>
      <c r="L7" s="14"/>
      <c r="M7" s="13" t="s">
        <v>1406</v>
      </c>
      <c r="N7" s="13" t="s">
        <v>1406</v>
      </c>
      <c r="O7" s="14"/>
    </row>
    <row r="8" spans="1:15" ht="20.25">
      <c r="A8" s="16" t="s">
        <v>33</v>
      </c>
      <c r="B8" s="13">
        <v>14336</v>
      </c>
      <c r="C8" s="15" t="s">
        <v>766</v>
      </c>
      <c r="D8" s="13" t="s">
        <v>696</v>
      </c>
      <c r="E8" s="13" t="s">
        <v>697</v>
      </c>
      <c r="F8" s="13">
        <v>-1E-3</v>
      </c>
      <c r="G8" s="13" t="s">
        <v>1078</v>
      </c>
      <c r="H8" s="13" t="s">
        <v>1078</v>
      </c>
      <c r="I8" s="14"/>
      <c r="J8" s="15" t="s">
        <v>2682</v>
      </c>
      <c r="K8" s="13" t="s">
        <v>2683</v>
      </c>
      <c r="L8" s="13">
        <v>-8.9999999999999993E-3</v>
      </c>
      <c r="M8" s="15" t="s">
        <v>2684</v>
      </c>
      <c r="N8" s="13" t="s">
        <v>2685</v>
      </c>
      <c r="O8" s="13">
        <v>-6.0000000000000001E-3</v>
      </c>
    </row>
    <row r="9" spans="1:15" ht="20.25">
      <c r="A9" s="16" t="s">
        <v>43</v>
      </c>
      <c r="B9" s="13">
        <v>0</v>
      </c>
      <c r="C9" s="13" t="s">
        <v>1406</v>
      </c>
      <c r="D9" s="13" t="s">
        <v>1406</v>
      </c>
      <c r="E9" s="14"/>
      <c r="F9" s="14"/>
      <c r="G9" s="13" t="s">
        <v>1407</v>
      </c>
      <c r="H9" s="13" t="s">
        <v>1407</v>
      </c>
      <c r="I9" s="14"/>
      <c r="J9" s="13" t="s">
        <v>1406</v>
      </c>
      <c r="K9" s="13" t="s">
        <v>1406</v>
      </c>
      <c r="L9" s="14"/>
      <c r="M9" s="13" t="s">
        <v>1406</v>
      </c>
      <c r="N9" s="13" t="s">
        <v>1406</v>
      </c>
      <c r="O9" s="14"/>
    </row>
    <row r="10" spans="1:15" ht="47.25">
      <c r="A10" s="16" t="s">
        <v>47</v>
      </c>
      <c r="B10" s="13">
        <v>19</v>
      </c>
      <c r="C10" s="13" t="s">
        <v>2686</v>
      </c>
      <c r="D10" s="13" t="s">
        <v>2687</v>
      </c>
      <c r="E10" s="13">
        <v>0.32200000000000001</v>
      </c>
      <c r="F10" s="14"/>
      <c r="G10" s="13" t="s">
        <v>2688</v>
      </c>
      <c r="H10" s="13" t="s">
        <v>2689</v>
      </c>
      <c r="I10" s="14"/>
      <c r="J10" s="13" t="s">
        <v>2690</v>
      </c>
      <c r="K10" s="13" t="s">
        <v>2691</v>
      </c>
      <c r="L10" s="14"/>
      <c r="M10" s="15" t="s">
        <v>988</v>
      </c>
      <c r="N10" s="13" t="s">
        <v>882</v>
      </c>
      <c r="O10" s="13">
        <v>-3.0000000000000001E-3</v>
      </c>
    </row>
    <row r="11" spans="1:15" ht="20.25">
      <c r="A11" s="16" t="s">
        <v>55</v>
      </c>
      <c r="B11" s="13">
        <v>107</v>
      </c>
      <c r="C11" s="13" t="s">
        <v>2692</v>
      </c>
      <c r="D11" s="13" t="s">
        <v>2693</v>
      </c>
      <c r="E11" s="13">
        <v>0.99</v>
      </c>
      <c r="F11" s="14"/>
      <c r="G11" s="13" t="s">
        <v>2694</v>
      </c>
      <c r="H11" s="13" t="s">
        <v>2695</v>
      </c>
      <c r="I11" s="14"/>
      <c r="J11" s="13" t="s">
        <v>2696</v>
      </c>
      <c r="K11" s="13" t="s">
        <v>2697</v>
      </c>
      <c r="L11" s="14"/>
      <c r="M11" s="13" t="s">
        <v>1011</v>
      </c>
      <c r="N11" s="13" t="s">
        <v>1011</v>
      </c>
      <c r="O11" s="14"/>
    </row>
    <row r="12" spans="1:15" ht="35.25">
      <c r="A12" s="16" t="s">
        <v>66</v>
      </c>
      <c r="B12" s="13">
        <v>12</v>
      </c>
      <c r="C12" s="13" t="s">
        <v>2698</v>
      </c>
      <c r="D12" s="13" t="s">
        <v>1396</v>
      </c>
      <c r="E12" s="13">
        <v>0.10199999999999999</v>
      </c>
      <c r="F12" s="14"/>
      <c r="G12" s="13" t="s">
        <v>2699</v>
      </c>
      <c r="H12" s="13" t="s">
        <v>2700</v>
      </c>
      <c r="I12" s="14"/>
      <c r="J12" s="13" t="s">
        <v>688</v>
      </c>
      <c r="K12" s="13" t="s">
        <v>688</v>
      </c>
      <c r="L12" s="14"/>
      <c r="M12" s="15" t="s">
        <v>2701</v>
      </c>
      <c r="N12" s="13" t="s">
        <v>2702</v>
      </c>
      <c r="O12" s="13">
        <v>-1.9E-2</v>
      </c>
    </row>
    <row r="13" spans="1:15" ht="35.25">
      <c r="A13" s="16" t="s">
        <v>77</v>
      </c>
      <c r="B13" s="13">
        <v>350</v>
      </c>
      <c r="C13" s="13" t="s">
        <v>2703</v>
      </c>
      <c r="D13" s="13" t="s">
        <v>685</v>
      </c>
      <c r="E13" s="13">
        <v>0.222</v>
      </c>
      <c r="F13" s="14"/>
      <c r="G13" s="13" t="s">
        <v>2161</v>
      </c>
      <c r="H13" s="13" t="s">
        <v>2704</v>
      </c>
      <c r="I13" s="14"/>
      <c r="J13" s="13" t="s">
        <v>2705</v>
      </c>
      <c r="K13" s="13" t="s">
        <v>2706</v>
      </c>
      <c r="L13" s="14"/>
      <c r="M13" s="15" t="s">
        <v>2302</v>
      </c>
      <c r="N13" s="13" t="s">
        <v>701</v>
      </c>
      <c r="O13" s="13">
        <v>-4.0000000000000001E-3</v>
      </c>
    </row>
    <row r="14" spans="1:15" ht="20.25">
      <c r="A14" s="16" t="s">
        <v>84</v>
      </c>
      <c r="B14" s="13">
        <v>52374</v>
      </c>
      <c r="C14" s="13" t="s">
        <v>2707</v>
      </c>
      <c r="D14" s="13" t="s">
        <v>2708</v>
      </c>
      <c r="E14" s="13">
        <v>0.06</v>
      </c>
      <c r="F14" s="14"/>
      <c r="G14" s="13" t="s">
        <v>2277</v>
      </c>
      <c r="H14" s="13" t="s">
        <v>695</v>
      </c>
      <c r="I14" s="14"/>
      <c r="J14" s="13" t="s">
        <v>2709</v>
      </c>
      <c r="K14" s="13" t="s">
        <v>2320</v>
      </c>
      <c r="L14" s="14"/>
      <c r="M14" s="13" t="s">
        <v>2710</v>
      </c>
      <c r="N14" s="13" t="s">
        <v>2711</v>
      </c>
      <c r="O14" s="14"/>
    </row>
    <row r="15" spans="1:15" ht="23.25">
      <c r="A15" s="16" t="s">
        <v>95</v>
      </c>
      <c r="B15" s="13">
        <v>262</v>
      </c>
      <c r="C15" s="13" t="s">
        <v>684</v>
      </c>
      <c r="D15" s="13" t="s">
        <v>684</v>
      </c>
      <c r="E15" s="13">
        <v>0.84199999999999997</v>
      </c>
      <c r="F15" s="14"/>
      <c r="G15" s="13" t="s">
        <v>2712</v>
      </c>
      <c r="H15" s="13" t="s">
        <v>2713</v>
      </c>
      <c r="I15" s="14"/>
      <c r="J15" s="13" t="s">
        <v>2714</v>
      </c>
      <c r="K15" s="13" t="s">
        <v>2715</v>
      </c>
      <c r="L15" s="14"/>
      <c r="M15" s="15" t="s">
        <v>1901</v>
      </c>
      <c r="N15" s="13" t="s">
        <v>2716</v>
      </c>
      <c r="O15" s="13">
        <v>-1.6E-2</v>
      </c>
    </row>
    <row r="16" spans="1:15" ht="23.25">
      <c r="A16" s="16" t="s">
        <v>105</v>
      </c>
      <c r="B16" s="13">
        <v>6</v>
      </c>
      <c r="C16" s="13" t="s">
        <v>2717</v>
      </c>
      <c r="D16" s="13" t="s">
        <v>2718</v>
      </c>
      <c r="E16" s="13">
        <v>0.35599999999999998</v>
      </c>
      <c r="F16" s="14"/>
      <c r="G16" s="13" t="s">
        <v>2719</v>
      </c>
      <c r="H16" s="13" t="s">
        <v>2720</v>
      </c>
      <c r="I16" s="14"/>
      <c r="J16" s="13" t="s">
        <v>688</v>
      </c>
      <c r="K16" s="13" t="s">
        <v>688</v>
      </c>
      <c r="L16" s="14"/>
      <c r="M16" s="15" t="s">
        <v>703</v>
      </c>
      <c r="N16" s="13" t="s">
        <v>2721</v>
      </c>
      <c r="O16" s="13">
        <v>-1.6E-2</v>
      </c>
    </row>
    <row r="17" spans="1:15" ht="23.25">
      <c r="A17" s="16" t="s">
        <v>115</v>
      </c>
      <c r="B17" s="13">
        <v>698</v>
      </c>
      <c r="C17" s="13" t="s">
        <v>2722</v>
      </c>
      <c r="D17" s="13" t="s">
        <v>2723</v>
      </c>
      <c r="E17" s="13" t="s">
        <v>697</v>
      </c>
      <c r="F17" s="14"/>
      <c r="G17" s="13" t="s">
        <v>2724</v>
      </c>
      <c r="H17" s="13" t="s">
        <v>2725</v>
      </c>
      <c r="I17" s="14"/>
      <c r="J17" s="13" t="s">
        <v>2726</v>
      </c>
      <c r="K17" s="15" t="s">
        <v>2727</v>
      </c>
      <c r="L17" s="13">
        <f>0.097</f>
        <v>9.7000000000000003E-2</v>
      </c>
      <c r="M17" s="15" t="s">
        <v>2728</v>
      </c>
      <c r="N17" s="13" t="s">
        <v>2729</v>
      </c>
      <c r="O17" s="13">
        <v>-2.7E-2</v>
      </c>
    </row>
    <row r="18" spans="1:15" ht="20.25">
      <c r="A18" s="16" t="s">
        <v>125</v>
      </c>
      <c r="B18" s="13">
        <v>53067</v>
      </c>
      <c r="C18" s="13" t="s">
        <v>1026</v>
      </c>
      <c r="D18" s="13" t="s">
        <v>2730</v>
      </c>
      <c r="E18" s="13">
        <v>0.46100000000000002</v>
      </c>
      <c r="F18" s="14"/>
      <c r="G18" s="13" t="s">
        <v>690</v>
      </c>
      <c r="H18" s="13" t="s">
        <v>690</v>
      </c>
      <c r="I18" s="14"/>
      <c r="J18" s="15" t="s">
        <v>2302</v>
      </c>
      <c r="K18" s="13" t="s">
        <v>2294</v>
      </c>
      <c r="L18" s="13">
        <v>-3.0000000000000001E-3</v>
      </c>
      <c r="M18" s="13" t="s">
        <v>2731</v>
      </c>
      <c r="N18" s="13" t="s">
        <v>2732</v>
      </c>
      <c r="O18" s="14"/>
    </row>
    <row r="19" spans="1:15" ht="23.25">
      <c r="A19" s="16" t="s">
        <v>135</v>
      </c>
      <c r="B19" s="13">
        <v>3229</v>
      </c>
      <c r="C19" s="13" t="s">
        <v>701</v>
      </c>
      <c r="D19" s="13" t="s">
        <v>701</v>
      </c>
      <c r="E19" s="13">
        <v>0.68600000000000005</v>
      </c>
      <c r="F19" s="14"/>
      <c r="G19" s="13" t="s">
        <v>2733</v>
      </c>
      <c r="H19" s="13" t="s">
        <v>2734</v>
      </c>
      <c r="I19" s="14"/>
      <c r="J19" s="13" t="s">
        <v>2735</v>
      </c>
      <c r="K19" s="13" t="s">
        <v>2736</v>
      </c>
      <c r="L19" s="14"/>
      <c r="M19" s="13" t="s">
        <v>2737</v>
      </c>
      <c r="N19" s="13" t="s">
        <v>2738</v>
      </c>
      <c r="O19" s="14"/>
    </row>
    <row r="20" spans="1:15" ht="23.25">
      <c r="A20" s="16" t="s">
        <v>144</v>
      </c>
      <c r="B20" s="13">
        <v>1440</v>
      </c>
      <c r="C20" s="13" t="s">
        <v>2739</v>
      </c>
      <c r="D20" s="13" t="s">
        <v>1954</v>
      </c>
      <c r="E20" s="13">
        <v>0.161</v>
      </c>
      <c r="F20" s="14"/>
      <c r="G20" s="13" t="s">
        <v>2740</v>
      </c>
      <c r="H20" s="13" t="s">
        <v>1991</v>
      </c>
      <c r="I20" s="14"/>
      <c r="J20" s="13" t="s">
        <v>2741</v>
      </c>
      <c r="K20" s="13" t="s">
        <v>2742</v>
      </c>
      <c r="L20" s="14"/>
      <c r="M20" s="13" t="s">
        <v>2326</v>
      </c>
      <c r="N20" s="13" t="s">
        <v>2326</v>
      </c>
      <c r="O20" s="14"/>
    </row>
    <row r="21" spans="1:15" ht="20.25">
      <c r="A21" s="16" t="s">
        <v>154</v>
      </c>
      <c r="B21" s="13">
        <v>1092</v>
      </c>
      <c r="C21" s="13" t="s">
        <v>714</v>
      </c>
      <c r="D21" s="13" t="s">
        <v>695</v>
      </c>
      <c r="E21" s="13">
        <v>0.66900000000000004</v>
      </c>
      <c r="F21" s="14"/>
      <c r="G21" s="13" t="s">
        <v>2743</v>
      </c>
      <c r="H21" s="13" t="s">
        <v>2744</v>
      </c>
      <c r="I21" s="14"/>
      <c r="J21" s="13" t="s">
        <v>2745</v>
      </c>
      <c r="K21" s="13" t="s">
        <v>2746</v>
      </c>
      <c r="L21" s="14"/>
      <c r="M21" s="15" t="s">
        <v>927</v>
      </c>
      <c r="N21" s="13" t="s">
        <v>2302</v>
      </c>
      <c r="O21" s="13">
        <v>-3.0000000000000001E-3</v>
      </c>
    </row>
    <row r="22" spans="1:15" ht="35.25">
      <c r="A22" s="16" t="s">
        <v>161</v>
      </c>
      <c r="B22" s="13">
        <v>2346</v>
      </c>
      <c r="C22" s="13" t="s">
        <v>1966</v>
      </c>
      <c r="D22" s="13" t="s">
        <v>1111</v>
      </c>
      <c r="E22" s="13">
        <v>0.01</v>
      </c>
      <c r="F22" s="14"/>
      <c r="G22" s="13" t="s">
        <v>2747</v>
      </c>
      <c r="H22" s="13" t="s">
        <v>2748</v>
      </c>
      <c r="I22" s="14"/>
      <c r="J22" s="13" t="s">
        <v>2749</v>
      </c>
      <c r="K22" s="15" t="s">
        <v>2750</v>
      </c>
      <c r="L22" s="13">
        <f>0.089</f>
        <v>8.8999999999999996E-2</v>
      </c>
      <c r="M22" s="15" t="s">
        <v>1175</v>
      </c>
      <c r="N22" s="13" t="s">
        <v>2751</v>
      </c>
      <c r="O22" s="13">
        <v>-7.0000000000000001E-3</v>
      </c>
    </row>
    <row r="23" spans="1:15" ht="23.25">
      <c r="A23" s="16" t="s">
        <v>172</v>
      </c>
      <c r="B23" s="13">
        <v>1882</v>
      </c>
      <c r="C23" s="13" t="s">
        <v>1273</v>
      </c>
      <c r="D23" s="13" t="s">
        <v>2320</v>
      </c>
      <c r="E23" s="13">
        <v>0.13700000000000001</v>
      </c>
      <c r="F23" s="14"/>
      <c r="G23" s="13" t="s">
        <v>2752</v>
      </c>
      <c r="H23" s="13" t="s">
        <v>2753</v>
      </c>
      <c r="I23" s="14"/>
      <c r="J23" s="13" t="s">
        <v>2754</v>
      </c>
      <c r="K23" s="13" t="s">
        <v>2755</v>
      </c>
      <c r="L23" s="14"/>
      <c r="M23" s="15" t="s">
        <v>2756</v>
      </c>
      <c r="N23" s="13" t="s">
        <v>2757</v>
      </c>
      <c r="O23" s="13">
        <v>-0.01</v>
      </c>
    </row>
    <row r="24" spans="1:15" ht="20.25">
      <c r="A24" s="11" t="s">
        <v>182</v>
      </c>
      <c r="B24" s="13">
        <v>10962</v>
      </c>
      <c r="C24" s="15" t="s">
        <v>758</v>
      </c>
      <c r="D24" s="13" t="s">
        <v>698</v>
      </c>
      <c r="E24" s="13" t="s">
        <v>697</v>
      </c>
      <c r="F24" s="13">
        <v>-2E-3</v>
      </c>
      <c r="G24" s="15" t="s">
        <v>2758</v>
      </c>
      <c r="H24" s="13" t="s">
        <v>2759</v>
      </c>
      <c r="I24" s="13">
        <v>-3.5999999999999997E-2</v>
      </c>
      <c r="J24" s="13" t="s">
        <v>2760</v>
      </c>
      <c r="K24" s="13" t="s">
        <v>2761</v>
      </c>
      <c r="L24" s="14"/>
      <c r="M24" s="15" t="s">
        <v>682</v>
      </c>
      <c r="N24" s="13" t="s">
        <v>1818</v>
      </c>
      <c r="O24" s="13">
        <v>-8.0000000000000002E-3</v>
      </c>
    </row>
    <row r="25" spans="1:15" ht="23.25">
      <c r="A25" s="16" t="s">
        <v>192</v>
      </c>
      <c r="B25" s="13">
        <v>1431</v>
      </c>
      <c r="C25" s="15" t="s">
        <v>1078</v>
      </c>
      <c r="D25" s="13" t="s">
        <v>1112</v>
      </c>
      <c r="E25" s="13" t="s">
        <v>697</v>
      </c>
      <c r="F25" s="13">
        <v>-3.0000000000000001E-3</v>
      </c>
      <c r="G25" s="15" t="s">
        <v>2762</v>
      </c>
      <c r="H25" s="13" t="s">
        <v>2763</v>
      </c>
      <c r="I25" s="13">
        <v>-4.2000000000000003E-2</v>
      </c>
      <c r="J25" s="13" t="s">
        <v>2764</v>
      </c>
      <c r="K25" s="13" t="s">
        <v>2765</v>
      </c>
      <c r="L25" s="14"/>
      <c r="M25" s="15" t="s">
        <v>2412</v>
      </c>
      <c r="N25" s="13" t="s">
        <v>2766</v>
      </c>
      <c r="O25" s="13">
        <v>-1.4999999999999999E-2</v>
      </c>
    </row>
    <row r="26" spans="1:15" ht="20.25">
      <c r="A26" s="16" t="s">
        <v>202</v>
      </c>
      <c r="B26" s="13">
        <v>19</v>
      </c>
      <c r="C26" s="13" t="s">
        <v>2686</v>
      </c>
      <c r="D26" s="13" t="s">
        <v>2767</v>
      </c>
      <c r="E26" s="13">
        <v>0.28699999999999998</v>
      </c>
      <c r="F26" s="14"/>
      <c r="G26" s="13" t="s">
        <v>2688</v>
      </c>
      <c r="H26" s="13" t="s">
        <v>2768</v>
      </c>
      <c r="I26" s="14"/>
      <c r="J26" s="13" t="s">
        <v>2690</v>
      </c>
      <c r="K26" s="13" t="s">
        <v>2769</v>
      </c>
      <c r="L26" s="14"/>
      <c r="M26" s="13" t="s">
        <v>988</v>
      </c>
      <c r="N26" s="13" t="s">
        <v>2262</v>
      </c>
      <c r="O26" s="14"/>
    </row>
    <row r="27" spans="1:15" ht="23.25">
      <c r="A27" s="16" t="s">
        <v>207</v>
      </c>
      <c r="B27" s="13">
        <v>69</v>
      </c>
      <c r="C27" s="13" t="s">
        <v>2770</v>
      </c>
      <c r="D27" s="13" t="s">
        <v>2771</v>
      </c>
      <c r="E27" s="13">
        <v>0.75900000000000001</v>
      </c>
      <c r="F27" s="14"/>
      <c r="G27" s="13" t="s">
        <v>2772</v>
      </c>
      <c r="H27" s="13" t="s">
        <v>2773</v>
      </c>
      <c r="I27" s="14"/>
      <c r="J27" s="13" t="s">
        <v>2774</v>
      </c>
      <c r="K27" s="13" t="s">
        <v>2775</v>
      </c>
      <c r="L27" s="14"/>
      <c r="M27" s="13" t="s">
        <v>695</v>
      </c>
      <c r="N27" s="13" t="s">
        <v>977</v>
      </c>
      <c r="O27" s="14"/>
    </row>
    <row r="28" spans="1:15" ht="23.25">
      <c r="A28" s="16" t="s">
        <v>217</v>
      </c>
      <c r="B28" s="13">
        <v>998</v>
      </c>
      <c r="C28" s="13" t="s">
        <v>2776</v>
      </c>
      <c r="D28" s="13" t="s">
        <v>2777</v>
      </c>
      <c r="E28" s="13">
        <v>8.0000000000000002E-3</v>
      </c>
      <c r="F28" s="14"/>
      <c r="G28" s="13" t="s">
        <v>2778</v>
      </c>
      <c r="H28" s="13" t="s">
        <v>2779</v>
      </c>
      <c r="I28" s="14"/>
      <c r="J28" s="13" t="s">
        <v>2780</v>
      </c>
      <c r="K28" s="13" t="s">
        <v>2781</v>
      </c>
      <c r="L28" s="14"/>
      <c r="M28" s="13" t="s">
        <v>1174</v>
      </c>
      <c r="N28" s="13" t="s">
        <v>1174</v>
      </c>
      <c r="O28" s="14"/>
    </row>
    <row r="29" spans="1:15" ht="23.25">
      <c r="A29" s="16" t="s">
        <v>228</v>
      </c>
      <c r="B29" s="13">
        <v>2654</v>
      </c>
      <c r="C29" s="13" t="s">
        <v>2345</v>
      </c>
      <c r="D29" s="13" t="s">
        <v>2168</v>
      </c>
      <c r="E29" s="13">
        <v>3.0000000000000001E-3</v>
      </c>
      <c r="F29" s="14"/>
      <c r="G29" s="13" t="s">
        <v>2782</v>
      </c>
      <c r="H29" s="13" t="s">
        <v>2783</v>
      </c>
      <c r="I29" s="14"/>
      <c r="J29" s="13" t="s">
        <v>2784</v>
      </c>
      <c r="K29" s="13" t="s">
        <v>869</v>
      </c>
      <c r="L29" s="14"/>
      <c r="M29" s="13" t="s">
        <v>2465</v>
      </c>
      <c r="N29" s="13" t="s">
        <v>2751</v>
      </c>
      <c r="O29" s="14"/>
    </row>
    <row r="30" spans="1:15" ht="23.25">
      <c r="A30" s="16" t="s">
        <v>234</v>
      </c>
      <c r="B30" s="13">
        <v>5169</v>
      </c>
      <c r="C30" s="15" t="s">
        <v>2785</v>
      </c>
      <c r="D30" s="13" t="s">
        <v>1370</v>
      </c>
      <c r="E30" s="13" t="s">
        <v>697</v>
      </c>
      <c r="F30" s="13">
        <v>-0.01</v>
      </c>
      <c r="G30" s="15" t="s">
        <v>2786</v>
      </c>
      <c r="H30" s="13" t="s">
        <v>2787</v>
      </c>
      <c r="I30" s="13">
        <v>-5.2999999999999999E-2</v>
      </c>
      <c r="J30" s="13" t="s">
        <v>2788</v>
      </c>
      <c r="K30" s="13" t="s">
        <v>2789</v>
      </c>
      <c r="L30" s="14"/>
      <c r="M30" s="15" t="s">
        <v>2790</v>
      </c>
      <c r="N30" s="13" t="s">
        <v>2457</v>
      </c>
      <c r="O30" s="13">
        <v>-1.4E-2</v>
      </c>
    </row>
    <row r="31" spans="1:15" ht="20.25">
      <c r="A31" s="16" t="s">
        <v>244</v>
      </c>
      <c r="B31" s="13">
        <v>5</v>
      </c>
      <c r="C31" s="13" t="s">
        <v>2791</v>
      </c>
      <c r="D31" s="13" t="s">
        <v>2792</v>
      </c>
      <c r="E31" s="13">
        <v>0.32900000000000001</v>
      </c>
      <c r="F31" s="14"/>
      <c r="G31" s="13" t="s">
        <v>2793</v>
      </c>
      <c r="H31" s="13" t="s">
        <v>2794</v>
      </c>
      <c r="I31" s="14"/>
      <c r="J31" s="13" t="s">
        <v>688</v>
      </c>
      <c r="K31" s="13" t="s">
        <v>688</v>
      </c>
      <c r="L31" s="14"/>
      <c r="M31" s="13" t="s">
        <v>1901</v>
      </c>
      <c r="N31" s="13" t="s">
        <v>741</v>
      </c>
      <c r="O31" s="14"/>
    </row>
    <row r="32" spans="1:15" ht="23.25">
      <c r="A32" s="16" t="s">
        <v>248</v>
      </c>
      <c r="B32" s="13">
        <v>455</v>
      </c>
      <c r="C32" s="13" t="s">
        <v>2795</v>
      </c>
      <c r="D32" s="13" t="s">
        <v>2796</v>
      </c>
      <c r="E32" s="13">
        <v>1.4999999999999999E-2</v>
      </c>
      <c r="F32" s="14"/>
      <c r="G32" s="15" t="s">
        <v>2797</v>
      </c>
      <c r="H32" s="13" t="s">
        <v>2798</v>
      </c>
      <c r="I32" s="13">
        <v>-7.1999999999999995E-2</v>
      </c>
      <c r="J32" s="13" t="s">
        <v>2799</v>
      </c>
      <c r="K32" s="13" t="s">
        <v>2800</v>
      </c>
      <c r="L32" s="14"/>
      <c r="M32" s="15" t="s">
        <v>2379</v>
      </c>
      <c r="N32" s="13" t="s">
        <v>2716</v>
      </c>
      <c r="O32" s="13">
        <v>-6.0000000000000001E-3</v>
      </c>
    </row>
    <row r="33" spans="1:15" ht="23.25">
      <c r="A33" s="16" t="s">
        <v>255</v>
      </c>
      <c r="B33" s="13">
        <v>123</v>
      </c>
      <c r="C33" s="13" t="s">
        <v>2801</v>
      </c>
      <c r="D33" s="13" t="s">
        <v>2802</v>
      </c>
      <c r="E33" s="13">
        <v>0.42199999999999999</v>
      </c>
      <c r="F33" s="14"/>
      <c r="G33" s="13" t="s">
        <v>2803</v>
      </c>
      <c r="H33" s="15" t="s">
        <v>2804</v>
      </c>
      <c r="I33" s="13">
        <f>0.132</f>
        <v>0.13200000000000001</v>
      </c>
      <c r="J33" s="13" t="s">
        <v>2805</v>
      </c>
      <c r="K33" s="13" t="s">
        <v>2806</v>
      </c>
      <c r="L33" s="14"/>
      <c r="M33" s="15" t="s">
        <v>704</v>
      </c>
      <c r="N33" s="13" t="s">
        <v>2807</v>
      </c>
      <c r="O33" s="13">
        <v>-1.7000000000000001E-2</v>
      </c>
    </row>
    <row r="34" spans="1:15" ht="23.25">
      <c r="A34" s="16" t="s">
        <v>263</v>
      </c>
      <c r="B34" s="13">
        <v>2174</v>
      </c>
      <c r="C34" s="13" t="s">
        <v>696</v>
      </c>
      <c r="D34" s="13" t="s">
        <v>988</v>
      </c>
      <c r="E34" s="13">
        <v>6.0000000000000001E-3</v>
      </c>
      <c r="F34" s="14"/>
      <c r="G34" s="13" t="s">
        <v>2808</v>
      </c>
      <c r="H34" s="13" t="s">
        <v>2809</v>
      </c>
      <c r="I34" s="14"/>
      <c r="J34" s="13" t="s">
        <v>2810</v>
      </c>
      <c r="K34" s="13" t="s">
        <v>1280</v>
      </c>
      <c r="L34" s="14"/>
      <c r="M34" s="15" t="s">
        <v>704</v>
      </c>
      <c r="N34" s="13" t="s">
        <v>776</v>
      </c>
      <c r="O34" s="13">
        <v>-6.0000000000000001E-3</v>
      </c>
    </row>
    <row r="35" spans="1:15" ht="23.25">
      <c r="A35" s="16" t="s">
        <v>271</v>
      </c>
      <c r="B35" s="13">
        <v>0</v>
      </c>
      <c r="C35" s="13" t="s">
        <v>1406</v>
      </c>
      <c r="D35" s="13" t="s">
        <v>1406</v>
      </c>
      <c r="E35" s="14"/>
      <c r="F35" s="14"/>
      <c r="G35" s="13" t="s">
        <v>1407</v>
      </c>
      <c r="H35" s="13" t="s">
        <v>1407</v>
      </c>
      <c r="I35" s="14"/>
      <c r="J35" s="13" t="s">
        <v>1406</v>
      </c>
      <c r="K35" s="13" t="s">
        <v>1406</v>
      </c>
      <c r="L35" s="14"/>
      <c r="M35" s="13" t="s">
        <v>1406</v>
      </c>
      <c r="N35" s="13" t="s">
        <v>1406</v>
      </c>
      <c r="O35" s="14"/>
    </row>
    <row r="36" spans="1:15" ht="47.25">
      <c r="A36" s="16" t="s">
        <v>272</v>
      </c>
      <c r="B36" s="13">
        <v>297</v>
      </c>
      <c r="C36" s="13" t="s">
        <v>2811</v>
      </c>
      <c r="D36" s="13" t="s">
        <v>1137</v>
      </c>
      <c r="E36" s="13">
        <v>0.153</v>
      </c>
      <c r="F36" s="14"/>
      <c r="G36" s="13" t="s">
        <v>2812</v>
      </c>
      <c r="H36" s="13" t="s">
        <v>2813</v>
      </c>
      <c r="I36" s="14"/>
      <c r="J36" s="13" t="s">
        <v>2814</v>
      </c>
      <c r="K36" s="13" t="s">
        <v>2815</v>
      </c>
      <c r="L36" s="14"/>
      <c r="M36" s="13" t="s">
        <v>858</v>
      </c>
      <c r="N36" s="13" t="s">
        <v>2816</v>
      </c>
      <c r="O36" s="14"/>
    </row>
    <row r="37" spans="1:15" ht="23.25">
      <c r="A37" s="16" t="s">
        <v>280</v>
      </c>
      <c r="B37" s="13">
        <v>46</v>
      </c>
      <c r="C37" s="13" t="s">
        <v>2817</v>
      </c>
      <c r="D37" s="13" t="s">
        <v>2818</v>
      </c>
      <c r="E37" s="13">
        <v>0.59899999999999998</v>
      </c>
      <c r="F37" s="14"/>
      <c r="G37" s="13" t="s">
        <v>2819</v>
      </c>
      <c r="H37" s="13" t="s">
        <v>2820</v>
      </c>
      <c r="I37" s="14"/>
      <c r="J37" s="13" t="s">
        <v>2821</v>
      </c>
      <c r="K37" s="13" t="s">
        <v>2822</v>
      </c>
      <c r="L37" s="14"/>
      <c r="M37" s="15" t="s">
        <v>2823</v>
      </c>
      <c r="N37" s="13" t="s">
        <v>2824</v>
      </c>
      <c r="O37" s="13">
        <v>-2.1999999999999999E-2</v>
      </c>
    </row>
    <row r="38" spans="1:15" ht="23.25">
      <c r="A38" s="16" t="s">
        <v>288</v>
      </c>
      <c r="B38" s="13">
        <v>35</v>
      </c>
      <c r="C38" s="13" t="s">
        <v>2825</v>
      </c>
      <c r="D38" s="13" t="s">
        <v>2826</v>
      </c>
      <c r="E38" s="13">
        <v>0.24299999999999999</v>
      </c>
      <c r="F38" s="14"/>
      <c r="G38" s="13" t="s">
        <v>2827</v>
      </c>
      <c r="H38" s="13" t="s">
        <v>2828</v>
      </c>
      <c r="I38" s="14"/>
      <c r="J38" s="13" t="s">
        <v>2829</v>
      </c>
      <c r="K38" s="13" t="s">
        <v>2830</v>
      </c>
      <c r="L38" s="14"/>
      <c r="M38" s="13" t="s">
        <v>2831</v>
      </c>
      <c r="N38" s="13" t="s">
        <v>2832</v>
      </c>
      <c r="O38" s="14"/>
    </row>
    <row r="39" spans="1:15" ht="20.25">
      <c r="A39" s="16" t="s">
        <v>295</v>
      </c>
      <c r="B39" s="13">
        <v>944</v>
      </c>
      <c r="C39" s="15" t="s">
        <v>817</v>
      </c>
      <c r="D39" s="13" t="s">
        <v>2833</v>
      </c>
      <c r="E39" s="13" t="s">
        <v>697</v>
      </c>
      <c r="F39" s="13">
        <v>-1.0999999999999999E-2</v>
      </c>
      <c r="G39" s="13" t="s">
        <v>2834</v>
      </c>
      <c r="H39" s="13" t="s">
        <v>2835</v>
      </c>
      <c r="I39" s="14"/>
      <c r="J39" s="13" t="s">
        <v>2836</v>
      </c>
      <c r="K39" s="13" t="s">
        <v>2837</v>
      </c>
      <c r="L39" s="14"/>
      <c r="M39" s="15" t="s">
        <v>765</v>
      </c>
      <c r="N39" s="13" t="s">
        <v>2728</v>
      </c>
      <c r="O39" s="13">
        <v>-0.01</v>
      </c>
    </row>
    <row r="40" spans="1:15" ht="20.25">
      <c r="A40" s="16" t="s">
        <v>303</v>
      </c>
      <c r="B40" s="13">
        <v>21</v>
      </c>
      <c r="C40" s="13" t="s">
        <v>2838</v>
      </c>
      <c r="D40" s="13" t="s">
        <v>2839</v>
      </c>
      <c r="E40" s="13">
        <v>0.31900000000000001</v>
      </c>
      <c r="F40" s="14"/>
      <c r="G40" s="13" t="s">
        <v>2840</v>
      </c>
      <c r="H40" s="13" t="s">
        <v>2841</v>
      </c>
      <c r="I40" s="14"/>
      <c r="J40" s="13" t="s">
        <v>2560</v>
      </c>
      <c r="K40" s="13" t="s">
        <v>2842</v>
      </c>
      <c r="L40" s="14"/>
      <c r="M40" s="13" t="s">
        <v>858</v>
      </c>
      <c r="N40" s="15" t="s">
        <v>962</v>
      </c>
      <c r="O40" s="13">
        <f>0.018</f>
        <v>1.7999999999999999E-2</v>
      </c>
    </row>
    <row r="41" spans="1:15" ht="20.25">
      <c r="A41" s="16" t="s">
        <v>306</v>
      </c>
      <c r="B41" s="13">
        <v>0</v>
      </c>
      <c r="C41" s="13" t="s">
        <v>1406</v>
      </c>
      <c r="D41" s="13" t="s">
        <v>1406</v>
      </c>
      <c r="E41" s="14"/>
      <c r="F41" s="14"/>
      <c r="G41" s="13" t="s">
        <v>1407</v>
      </c>
      <c r="H41" s="13" t="s">
        <v>1407</v>
      </c>
      <c r="I41" s="14"/>
      <c r="J41" s="13" t="s">
        <v>1406</v>
      </c>
      <c r="K41" s="13" t="s">
        <v>1406</v>
      </c>
      <c r="L41" s="14"/>
      <c r="M41" s="13" t="s">
        <v>1406</v>
      </c>
      <c r="N41" s="13" t="s">
        <v>1406</v>
      </c>
      <c r="O41" s="14"/>
    </row>
    <row r="42" spans="1:15" ht="23.25">
      <c r="A42" s="16" t="s">
        <v>309</v>
      </c>
      <c r="B42" s="13">
        <v>52</v>
      </c>
      <c r="C42" s="15" t="s">
        <v>2843</v>
      </c>
      <c r="D42" s="13" t="s">
        <v>2844</v>
      </c>
      <c r="E42" s="13" t="s">
        <v>697</v>
      </c>
      <c r="F42" s="13">
        <v>-0.10100000000000001</v>
      </c>
      <c r="G42" s="15" t="s">
        <v>2845</v>
      </c>
      <c r="H42" s="13" t="s">
        <v>2846</v>
      </c>
      <c r="I42" s="13">
        <v>-4.3999999999999997E-2</v>
      </c>
      <c r="J42" s="15" t="s">
        <v>2847</v>
      </c>
      <c r="K42" s="13" t="s">
        <v>2848</v>
      </c>
      <c r="L42" s="13">
        <v>-0.67200000000000004</v>
      </c>
      <c r="M42" s="13" t="s">
        <v>1901</v>
      </c>
      <c r="N42" s="13" t="s">
        <v>2849</v>
      </c>
      <c r="O42" s="14"/>
    </row>
    <row r="43" spans="1:15" ht="23.25">
      <c r="A43" s="11" t="s">
        <v>315</v>
      </c>
      <c r="B43" s="13">
        <v>4384</v>
      </c>
      <c r="C43" s="15" t="s">
        <v>2709</v>
      </c>
      <c r="D43" s="13" t="s">
        <v>2850</v>
      </c>
      <c r="E43" s="13" t="s">
        <v>697</v>
      </c>
      <c r="F43" s="13">
        <v>-1.2999999999999999E-2</v>
      </c>
      <c r="G43" s="15" t="s">
        <v>2851</v>
      </c>
      <c r="H43" s="13" t="s">
        <v>2852</v>
      </c>
      <c r="I43" s="13">
        <v>-0.223</v>
      </c>
      <c r="J43" s="15" t="s">
        <v>2853</v>
      </c>
      <c r="K43" s="13" t="s">
        <v>2854</v>
      </c>
      <c r="L43" s="13">
        <v>-5.1999999999999998E-2</v>
      </c>
      <c r="M43" s="15" t="s">
        <v>1273</v>
      </c>
      <c r="N43" s="13" t="s">
        <v>1021</v>
      </c>
      <c r="O43" s="13">
        <v>-1.7000000000000001E-2</v>
      </c>
    </row>
    <row r="44" spans="1:15" ht="23.25">
      <c r="A44" s="16" t="s">
        <v>324</v>
      </c>
      <c r="B44" s="13">
        <v>25</v>
      </c>
      <c r="C44" s="15" t="s">
        <v>1843</v>
      </c>
      <c r="D44" s="13" t="s">
        <v>2855</v>
      </c>
      <c r="E44" s="13">
        <v>7.1999999999999995E-2</v>
      </c>
      <c r="F44" s="13">
        <v>-1.2999999999999999E-2</v>
      </c>
      <c r="G44" s="15" t="s">
        <v>2856</v>
      </c>
      <c r="H44" s="13" t="s">
        <v>2857</v>
      </c>
      <c r="I44" s="13">
        <v>-0.42</v>
      </c>
      <c r="J44" s="13" t="s">
        <v>2858</v>
      </c>
      <c r="K44" s="13" t="s">
        <v>2859</v>
      </c>
      <c r="L44" s="14"/>
      <c r="M44" s="15" t="s">
        <v>1040</v>
      </c>
      <c r="N44" s="13" t="s">
        <v>2849</v>
      </c>
      <c r="O44" s="13">
        <v>-5.0000000000000001E-3</v>
      </c>
    </row>
    <row r="45" spans="1:15" ht="23.25">
      <c r="A45" s="16" t="s">
        <v>332</v>
      </c>
      <c r="B45" s="13">
        <v>1028</v>
      </c>
      <c r="C45" s="13" t="s">
        <v>872</v>
      </c>
      <c r="D45" s="13" t="s">
        <v>2860</v>
      </c>
      <c r="E45" s="13">
        <v>0.24199999999999999</v>
      </c>
      <c r="F45" s="14"/>
      <c r="G45" s="15" t="s">
        <v>2861</v>
      </c>
      <c r="H45" s="13" t="s">
        <v>2862</v>
      </c>
      <c r="I45" s="13">
        <v>-7.1999999999999995E-2</v>
      </c>
      <c r="J45" s="15" t="s">
        <v>2863</v>
      </c>
      <c r="K45" s="13" t="s">
        <v>2864</v>
      </c>
      <c r="L45" s="13">
        <v>-9.1999999999999998E-2</v>
      </c>
      <c r="M45" s="13" t="s">
        <v>2614</v>
      </c>
      <c r="N45" s="13" t="s">
        <v>2716</v>
      </c>
      <c r="O45" s="14"/>
    </row>
    <row r="46" spans="1:15" ht="23.25">
      <c r="A46" s="16" t="s">
        <v>342</v>
      </c>
      <c r="B46" s="13">
        <v>107</v>
      </c>
      <c r="C46" s="13" t="s">
        <v>2865</v>
      </c>
      <c r="D46" s="13" t="s">
        <v>2866</v>
      </c>
      <c r="E46" s="13">
        <v>0.61099999999999999</v>
      </c>
      <c r="F46" s="14"/>
      <c r="G46" s="15" t="s">
        <v>2867</v>
      </c>
      <c r="H46" s="13" t="s">
        <v>2868</v>
      </c>
      <c r="I46" s="13">
        <v>-0.20599999999999999</v>
      </c>
      <c r="J46" s="13" t="s">
        <v>2869</v>
      </c>
      <c r="K46" s="13" t="s">
        <v>2870</v>
      </c>
      <c r="L46" s="14"/>
      <c r="M46" s="15" t="s">
        <v>1901</v>
      </c>
      <c r="N46" s="13" t="s">
        <v>764</v>
      </c>
      <c r="O46" s="13">
        <v>-0.03</v>
      </c>
    </row>
    <row r="47" spans="1:15" ht="23.25">
      <c r="A47" s="16" t="s">
        <v>351</v>
      </c>
      <c r="B47" s="13">
        <v>3260</v>
      </c>
      <c r="C47" s="15" t="s">
        <v>2427</v>
      </c>
      <c r="D47" s="13" t="s">
        <v>2871</v>
      </c>
      <c r="E47" s="13" t="s">
        <v>697</v>
      </c>
      <c r="F47" s="13">
        <v>-4.9000000000000002E-2</v>
      </c>
      <c r="G47" s="15" t="s">
        <v>2872</v>
      </c>
      <c r="H47" s="13" t="s">
        <v>2873</v>
      </c>
      <c r="I47" s="13">
        <v>-0.249</v>
      </c>
      <c r="J47" s="15" t="s">
        <v>2874</v>
      </c>
      <c r="K47" s="13" t="s">
        <v>2875</v>
      </c>
      <c r="L47" s="13">
        <v>-0.2</v>
      </c>
      <c r="M47" s="15" t="s">
        <v>703</v>
      </c>
      <c r="N47" s="13" t="s">
        <v>2876</v>
      </c>
      <c r="O47" s="13">
        <v>-1.0999999999999999E-2</v>
      </c>
    </row>
    <row r="48" spans="1:15" ht="23.25">
      <c r="A48" s="16" t="s">
        <v>360</v>
      </c>
      <c r="B48" s="13">
        <v>79</v>
      </c>
      <c r="C48" s="13" t="s">
        <v>2877</v>
      </c>
      <c r="D48" s="13" t="s">
        <v>2878</v>
      </c>
      <c r="E48" s="13">
        <v>0.191</v>
      </c>
      <c r="F48" s="14"/>
      <c r="G48" s="13" t="s">
        <v>2879</v>
      </c>
      <c r="H48" s="13" t="s">
        <v>2880</v>
      </c>
      <c r="I48" s="14"/>
      <c r="J48" s="13" t="s">
        <v>2881</v>
      </c>
      <c r="K48" s="13" t="s">
        <v>2882</v>
      </c>
      <c r="L48" s="14"/>
      <c r="M48" s="15" t="s">
        <v>703</v>
      </c>
      <c r="N48" s="13" t="s">
        <v>2396</v>
      </c>
      <c r="O48" s="13">
        <v>-7.0000000000000001E-3</v>
      </c>
    </row>
    <row r="49" spans="1:15" ht="20.25">
      <c r="A49" s="11" t="s">
        <v>369</v>
      </c>
      <c r="B49" s="13">
        <v>136</v>
      </c>
      <c r="C49" s="13" t="s">
        <v>2883</v>
      </c>
      <c r="D49" s="13" t="s">
        <v>2884</v>
      </c>
      <c r="E49" s="13">
        <v>5.8999999999999997E-2</v>
      </c>
      <c r="F49" s="14"/>
      <c r="G49" s="13" t="s">
        <v>2885</v>
      </c>
      <c r="H49" s="13" t="s">
        <v>2886</v>
      </c>
      <c r="I49" s="14"/>
      <c r="J49" s="15" t="s">
        <v>2887</v>
      </c>
      <c r="K49" s="13" t="s">
        <v>2888</v>
      </c>
      <c r="L49" s="13">
        <v>-0.17</v>
      </c>
      <c r="M49" s="13" t="s">
        <v>2303</v>
      </c>
      <c r="N49" s="15" t="s">
        <v>1175</v>
      </c>
      <c r="O49" s="13">
        <f>0.009</f>
        <v>8.9999999999999993E-3</v>
      </c>
    </row>
    <row r="50" spans="1:15" ht="23.25">
      <c r="A50" s="11" t="s">
        <v>378</v>
      </c>
      <c r="B50" s="13">
        <v>5446</v>
      </c>
      <c r="C50" s="15" t="s">
        <v>2889</v>
      </c>
      <c r="D50" s="13" t="s">
        <v>1192</v>
      </c>
      <c r="E50" s="13" t="s">
        <v>697</v>
      </c>
      <c r="F50" s="13">
        <v>-5.0000000000000001E-3</v>
      </c>
      <c r="G50" s="13" t="s">
        <v>2890</v>
      </c>
      <c r="H50" s="13" t="s">
        <v>2891</v>
      </c>
      <c r="I50" s="14"/>
      <c r="J50" s="13" t="s">
        <v>2892</v>
      </c>
      <c r="K50" s="13" t="s">
        <v>2893</v>
      </c>
      <c r="L50" s="14"/>
      <c r="M50" s="15" t="s">
        <v>2894</v>
      </c>
      <c r="N50" s="13" t="s">
        <v>2254</v>
      </c>
      <c r="O50" s="13">
        <v>-1.6E-2</v>
      </c>
    </row>
    <row r="51" spans="1:15" ht="23.25">
      <c r="A51" s="16" t="s">
        <v>387</v>
      </c>
      <c r="B51" s="13">
        <v>1106</v>
      </c>
      <c r="C51" s="15" t="s">
        <v>2895</v>
      </c>
      <c r="D51" s="13" t="s">
        <v>851</v>
      </c>
      <c r="E51" s="13" t="s">
        <v>697</v>
      </c>
      <c r="F51" s="13">
        <v>-1.4999999999999999E-2</v>
      </c>
      <c r="G51" s="15" t="s">
        <v>2896</v>
      </c>
      <c r="H51" s="13" t="s">
        <v>2897</v>
      </c>
      <c r="I51" s="13">
        <v>-0.13600000000000001</v>
      </c>
      <c r="J51" s="13" t="s">
        <v>2898</v>
      </c>
      <c r="K51" s="13" t="s">
        <v>2899</v>
      </c>
      <c r="L51" s="14"/>
      <c r="M51" s="15" t="s">
        <v>2889</v>
      </c>
      <c r="N51" s="13" t="s">
        <v>821</v>
      </c>
      <c r="O51" s="13">
        <v>-2.7E-2</v>
      </c>
    </row>
    <row r="52" spans="1:15" ht="35.25">
      <c r="A52" s="16" t="s">
        <v>395</v>
      </c>
      <c r="B52" s="13">
        <v>66</v>
      </c>
      <c r="C52" s="13" t="s">
        <v>2900</v>
      </c>
      <c r="D52" s="13" t="s">
        <v>2901</v>
      </c>
      <c r="E52" s="13">
        <v>0.01</v>
      </c>
      <c r="F52" s="14"/>
      <c r="G52" s="13" t="s">
        <v>2902</v>
      </c>
      <c r="H52" s="13" t="s">
        <v>2903</v>
      </c>
      <c r="I52" s="14"/>
      <c r="J52" s="13" t="s">
        <v>2904</v>
      </c>
      <c r="K52" s="13" t="s">
        <v>2905</v>
      </c>
      <c r="L52" s="14"/>
      <c r="M52" s="13" t="s">
        <v>2400</v>
      </c>
      <c r="N52" s="13" t="s">
        <v>2400</v>
      </c>
      <c r="O52" s="14"/>
    </row>
    <row r="53" spans="1:15" ht="35.25">
      <c r="A53" s="16" t="s">
        <v>405</v>
      </c>
      <c r="B53" s="13">
        <v>410</v>
      </c>
      <c r="C53" s="13" t="s">
        <v>882</v>
      </c>
      <c r="D53" s="13" t="s">
        <v>2906</v>
      </c>
      <c r="E53" s="13">
        <v>0.29199999999999998</v>
      </c>
      <c r="F53" s="14"/>
      <c r="G53" s="13" t="s">
        <v>2907</v>
      </c>
      <c r="H53" s="13" t="s">
        <v>2908</v>
      </c>
      <c r="I53" s="14"/>
      <c r="J53" s="13" t="s">
        <v>2909</v>
      </c>
      <c r="K53" s="13" t="s">
        <v>2910</v>
      </c>
      <c r="L53" s="14"/>
      <c r="M53" s="15" t="s">
        <v>2291</v>
      </c>
      <c r="N53" s="13" t="s">
        <v>2911</v>
      </c>
      <c r="O53" s="13">
        <v>-3.1E-2</v>
      </c>
    </row>
    <row r="54" spans="1:15" ht="23.25">
      <c r="A54" s="16" t="s">
        <v>414</v>
      </c>
      <c r="B54" s="13">
        <v>2782</v>
      </c>
      <c r="C54" s="15" t="s">
        <v>2912</v>
      </c>
      <c r="D54" s="13" t="s">
        <v>2685</v>
      </c>
      <c r="E54" s="13" t="s">
        <v>697</v>
      </c>
      <c r="F54" s="13">
        <v>-5.0000000000000001E-3</v>
      </c>
      <c r="G54" s="15" t="s">
        <v>2913</v>
      </c>
      <c r="H54" s="13" t="s">
        <v>2914</v>
      </c>
      <c r="I54" s="13">
        <v>-5.2999999999999999E-2</v>
      </c>
      <c r="J54" s="13" t="s">
        <v>2915</v>
      </c>
      <c r="K54" s="13" t="s">
        <v>2916</v>
      </c>
      <c r="L54" s="14"/>
      <c r="M54" s="15" t="s">
        <v>1089</v>
      </c>
      <c r="N54" s="13" t="s">
        <v>2308</v>
      </c>
      <c r="O54" s="13">
        <v>-1.4999999999999999E-2</v>
      </c>
    </row>
    <row r="55" spans="1:15" ht="23.25">
      <c r="A55" s="16" t="s">
        <v>424</v>
      </c>
      <c r="B55" s="13">
        <v>1170</v>
      </c>
      <c r="C55" s="15" t="s">
        <v>2917</v>
      </c>
      <c r="D55" s="13" t="s">
        <v>2918</v>
      </c>
      <c r="E55" s="13" t="s">
        <v>697</v>
      </c>
      <c r="F55" s="13">
        <v>-1.7999999999999999E-2</v>
      </c>
      <c r="G55" s="15" t="s">
        <v>2919</v>
      </c>
      <c r="H55" s="13" t="s">
        <v>2920</v>
      </c>
      <c r="I55" s="13">
        <v>-0.104</v>
      </c>
      <c r="J55" s="15" t="s">
        <v>2921</v>
      </c>
      <c r="K55" s="13" t="s">
        <v>2922</v>
      </c>
      <c r="L55" s="13">
        <v>-4.8000000000000001E-2</v>
      </c>
      <c r="M55" s="15" t="s">
        <v>2923</v>
      </c>
      <c r="N55" s="13" t="s">
        <v>2924</v>
      </c>
      <c r="O55" s="13">
        <v>-0.02</v>
      </c>
    </row>
    <row r="56" spans="1:15" ht="35.25">
      <c r="A56" s="16" t="s">
        <v>432</v>
      </c>
      <c r="B56" s="13">
        <v>70</v>
      </c>
      <c r="C56" s="13" t="s">
        <v>2925</v>
      </c>
      <c r="D56" s="13" t="s">
        <v>2926</v>
      </c>
      <c r="E56" s="13">
        <v>0.247</v>
      </c>
      <c r="F56" s="14"/>
      <c r="G56" s="13" t="s">
        <v>2927</v>
      </c>
      <c r="H56" s="13" t="s">
        <v>2928</v>
      </c>
      <c r="I56" s="14"/>
      <c r="J56" s="13" t="s">
        <v>2929</v>
      </c>
      <c r="K56" s="13" t="s">
        <v>2930</v>
      </c>
      <c r="L56" s="14"/>
      <c r="M56" s="13" t="s">
        <v>2320</v>
      </c>
      <c r="N56" s="15" t="s">
        <v>2849</v>
      </c>
      <c r="O56" s="13">
        <f>0.013</f>
        <v>1.2999999999999999E-2</v>
      </c>
    </row>
    <row r="57" spans="1:15" ht="23.25">
      <c r="A57" s="16" t="s">
        <v>441</v>
      </c>
      <c r="B57" s="13">
        <v>600</v>
      </c>
      <c r="C57" s="13" t="s">
        <v>2931</v>
      </c>
      <c r="D57" s="13" t="s">
        <v>2932</v>
      </c>
      <c r="E57" s="13">
        <v>0.79600000000000004</v>
      </c>
      <c r="F57" s="14"/>
      <c r="G57" s="13" t="s">
        <v>2933</v>
      </c>
      <c r="H57" s="15" t="s">
        <v>2934</v>
      </c>
      <c r="I57" s="13">
        <f>0.07</f>
        <v>7.0000000000000007E-2</v>
      </c>
      <c r="J57" s="13" t="s">
        <v>2935</v>
      </c>
      <c r="K57" s="13" t="s">
        <v>2936</v>
      </c>
      <c r="L57" s="14"/>
      <c r="M57" s="15" t="s">
        <v>2937</v>
      </c>
      <c r="N57" s="13" t="s">
        <v>2938</v>
      </c>
      <c r="O57" s="13">
        <v>-7.0000000000000001E-3</v>
      </c>
    </row>
    <row r="58" spans="1:15" ht="35.25">
      <c r="A58" s="16" t="s">
        <v>449</v>
      </c>
      <c r="B58" s="13">
        <v>359</v>
      </c>
      <c r="C58" s="13" t="s">
        <v>2939</v>
      </c>
      <c r="D58" s="13" t="s">
        <v>2940</v>
      </c>
      <c r="E58" s="13">
        <v>0.59099999999999997</v>
      </c>
      <c r="F58" s="14"/>
      <c r="G58" s="15" t="s">
        <v>2941</v>
      </c>
      <c r="H58" s="13" t="s">
        <v>2942</v>
      </c>
      <c r="I58" s="13">
        <v>-2.5999999999999999E-2</v>
      </c>
      <c r="J58" s="13" t="s">
        <v>2943</v>
      </c>
      <c r="K58" s="13" t="s">
        <v>2944</v>
      </c>
      <c r="L58" s="14"/>
      <c r="M58" s="15" t="s">
        <v>761</v>
      </c>
      <c r="N58" s="13" t="s">
        <v>2945</v>
      </c>
      <c r="O58" s="13">
        <v>-1.7999999999999999E-2</v>
      </c>
    </row>
    <row r="59" spans="1:15" ht="20.25">
      <c r="A59" s="16" t="s">
        <v>460</v>
      </c>
      <c r="B59" s="13">
        <v>100</v>
      </c>
      <c r="C59" s="13" t="s">
        <v>2946</v>
      </c>
      <c r="D59" s="13" t="s">
        <v>2947</v>
      </c>
      <c r="E59" s="13">
        <v>0.33700000000000002</v>
      </c>
      <c r="F59" s="14"/>
      <c r="G59" s="13" t="s">
        <v>2948</v>
      </c>
      <c r="H59" s="13" t="s">
        <v>2949</v>
      </c>
      <c r="I59" s="14"/>
      <c r="J59" s="13" t="s">
        <v>2950</v>
      </c>
      <c r="K59" s="13" t="s">
        <v>2951</v>
      </c>
      <c r="L59" s="14"/>
      <c r="M59" s="13" t="s">
        <v>2270</v>
      </c>
      <c r="N59" s="13" t="s">
        <v>1078</v>
      </c>
      <c r="O59" s="14"/>
    </row>
    <row r="60" spans="1:15" ht="23.25">
      <c r="A60" s="16" t="s">
        <v>468</v>
      </c>
      <c r="B60" s="13">
        <v>54</v>
      </c>
      <c r="C60" s="13" t="s">
        <v>2952</v>
      </c>
      <c r="D60" s="13" t="s">
        <v>2953</v>
      </c>
      <c r="E60" s="13">
        <v>5.5E-2</v>
      </c>
      <c r="F60" s="14"/>
      <c r="G60" s="13" t="s">
        <v>2954</v>
      </c>
      <c r="H60" s="13" t="s">
        <v>2955</v>
      </c>
      <c r="I60" s="14"/>
      <c r="J60" s="13" t="s">
        <v>2956</v>
      </c>
      <c r="K60" s="13" t="s">
        <v>2957</v>
      </c>
      <c r="L60" s="14"/>
      <c r="M60" s="15" t="s">
        <v>2958</v>
      </c>
      <c r="N60" s="13" t="s">
        <v>2350</v>
      </c>
      <c r="O60" s="13">
        <v>-2.1999999999999999E-2</v>
      </c>
    </row>
    <row r="61" spans="1:15" ht="35.25">
      <c r="A61" s="16" t="s">
        <v>476</v>
      </c>
      <c r="B61" s="13">
        <v>137</v>
      </c>
      <c r="C61" s="13" t="s">
        <v>2959</v>
      </c>
      <c r="D61" s="13" t="s">
        <v>2960</v>
      </c>
      <c r="E61" s="13">
        <v>2.5000000000000001E-2</v>
      </c>
      <c r="F61" s="14"/>
      <c r="G61" s="13" t="s">
        <v>2961</v>
      </c>
      <c r="H61" s="13" t="s">
        <v>2962</v>
      </c>
      <c r="I61" s="14"/>
      <c r="J61" s="13" t="s">
        <v>2963</v>
      </c>
      <c r="K61" s="13" t="s">
        <v>2964</v>
      </c>
      <c r="L61" s="14"/>
      <c r="M61" s="13" t="s">
        <v>2785</v>
      </c>
      <c r="N61" s="15" t="s">
        <v>2831</v>
      </c>
      <c r="O61" s="13">
        <f>0.004</f>
        <v>4.0000000000000001E-3</v>
      </c>
    </row>
    <row r="62" spans="1:15" ht="35.25">
      <c r="A62" s="16" t="s">
        <v>484</v>
      </c>
      <c r="B62" s="13">
        <v>2</v>
      </c>
      <c r="C62" s="13" t="s">
        <v>2965</v>
      </c>
      <c r="D62" s="13" t="s">
        <v>2966</v>
      </c>
      <c r="E62" s="13">
        <v>1E-3</v>
      </c>
      <c r="F62" s="14"/>
      <c r="G62" s="13" t="s">
        <v>2967</v>
      </c>
      <c r="H62" s="13" t="s">
        <v>2968</v>
      </c>
      <c r="I62" s="14"/>
      <c r="J62" s="15" t="s">
        <v>688</v>
      </c>
      <c r="K62" s="13" t="s">
        <v>1406</v>
      </c>
      <c r="L62" s="13">
        <v>-1</v>
      </c>
      <c r="M62" s="13" t="s">
        <v>2277</v>
      </c>
      <c r="N62" s="13" t="s">
        <v>1011</v>
      </c>
      <c r="O62" s="14"/>
    </row>
    <row r="63" spans="1:15" ht="35.25">
      <c r="A63" s="16" t="s">
        <v>491</v>
      </c>
      <c r="B63" s="13">
        <v>80</v>
      </c>
      <c r="C63" s="13" t="s">
        <v>2969</v>
      </c>
      <c r="D63" s="13" t="s">
        <v>2970</v>
      </c>
      <c r="E63" s="13">
        <v>3.6999999999999998E-2</v>
      </c>
      <c r="F63" s="14"/>
      <c r="G63" s="15" t="s">
        <v>2971</v>
      </c>
      <c r="H63" s="13" t="s">
        <v>2972</v>
      </c>
      <c r="I63" s="13">
        <v>-0.111</v>
      </c>
      <c r="J63" s="13" t="s">
        <v>2973</v>
      </c>
      <c r="K63" s="13" t="s">
        <v>2974</v>
      </c>
      <c r="L63" s="14"/>
      <c r="M63" s="15" t="s">
        <v>2751</v>
      </c>
      <c r="N63" s="13" t="s">
        <v>2344</v>
      </c>
      <c r="O63" s="13">
        <v>-7.0000000000000001E-3</v>
      </c>
    </row>
    <row r="64" spans="1:15" ht="35.25">
      <c r="A64" s="16" t="s">
        <v>502</v>
      </c>
      <c r="B64" s="13">
        <v>51</v>
      </c>
      <c r="C64" s="13" t="s">
        <v>2975</v>
      </c>
      <c r="D64" s="13" t="s">
        <v>2976</v>
      </c>
      <c r="E64" s="13">
        <v>0.19</v>
      </c>
      <c r="F64" s="14"/>
      <c r="G64" s="15" t="s">
        <v>2977</v>
      </c>
      <c r="H64" s="13" t="s">
        <v>2978</v>
      </c>
      <c r="I64" s="13">
        <v>-0.27200000000000002</v>
      </c>
      <c r="J64" s="13" t="s">
        <v>2979</v>
      </c>
      <c r="K64" s="13" t="s">
        <v>2980</v>
      </c>
      <c r="L64" s="14"/>
      <c r="M64" s="15" t="s">
        <v>2981</v>
      </c>
      <c r="N64" s="13" t="s">
        <v>2785</v>
      </c>
      <c r="O64" s="13">
        <v>-6.0000000000000001E-3</v>
      </c>
    </row>
    <row r="65" spans="1:15" ht="20.25">
      <c r="A65" s="11" t="s">
        <v>508</v>
      </c>
      <c r="B65" s="13">
        <v>53712</v>
      </c>
      <c r="C65" s="15" t="s">
        <v>887</v>
      </c>
      <c r="D65" s="13" t="s">
        <v>676</v>
      </c>
      <c r="E65" s="13" t="s">
        <v>697</v>
      </c>
      <c r="F65" s="13">
        <v>-3.0000000000000001E-3</v>
      </c>
      <c r="G65" s="15" t="s">
        <v>853</v>
      </c>
      <c r="H65" s="13" t="s">
        <v>2982</v>
      </c>
      <c r="I65" s="13">
        <v>-1.0999999999999999E-2</v>
      </c>
      <c r="J65" s="15" t="s">
        <v>2983</v>
      </c>
      <c r="K65" s="13" t="s">
        <v>2984</v>
      </c>
      <c r="L65" s="13">
        <v>-0.01</v>
      </c>
      <c r="M65" s="15" t="s">
        <v>951</v>
      </c>
      <c r="N65" s="13" t="s">
        <v>2985</v>
      </c>
      <c r="O65" s="13">
        <v>-1.2999999999999999E-2</v>
      </c>
    </row>
    <row r="66" spans="1:15" ht="23.25">
      <c r="A66" s="16" t="s">
        <v>514</v>
      </c>
      <c r="B66" s="13">
        <v>743</v>
      </c>
      <c r="C66" s="13" t="s">
        <v>2986</v>
      </c>
      <c r="D66" s="13" t="s">
        <v>2860</v>
      </c>
      <c r="E66" s="13">
        <v>2E-3</v>
      </c>
      <c r="F66" s="14"/>
      <c r="G66" s="15" t="s">
        <v>2987</v>
      </c>
      <c r="H66" s="13" t="s">
        <v>2988</v>
      </c>
      <c r="I66" s="13">
        <v>-4.8000000000000001E-2</v>
      </c>
      <c r="J66" s="13" t="s">
        <v>2989</v>
      </c>
      <c r="K66" s="13" t="s">
        <v>2990</v>
      </c>
      <c r="L66" s="14"/>
      <c r="M66" s="13" t="s">
        <v>2983</v>
      </c>
      <c r="N66" s="15" t="s">
        <v>2991</v>
      </c>
      <c r="O66" s="13">
        <f>0.012</f>
        <v>1.2E-2</v>
      </c>
    </row>
    <row r="67" spans="1:15" ht="23.25">
      <c r="A67" s="16" t="s">
        <v>523</v>
      </c>
      <c r="B67" s="13">
        <v>0</v>
      </c>
      <c r="C67" s="13" t="s">
        <v>1406</v>
      </c>
      <c r="D67" s="13" t="s">
        <v>1406</v>
      </c>
      <c r="E67" s="14"/>
      <c r="F67" s="14"/>
      <c r="G67" s="13" t="s">
        <v>1407</v>
      </c>
      <c r="H67" s="13" t="s">
        <v>1407</v>
      </c>
      <c r="I67" s="14"/>
      <c r="J67" s="13" t="s">
        <v>1406</v>
      </c>
      <c r="K67" s="13" t="s">
        <v>1406</v>
      </c>
      <c r="L67" s="14"/>
      <c r="M67" s="13" t="s">
        <v>1406</v>
      </c>
      <c r="N67" s="13" t="s">
        <v>1406</v>
      </c>
      <c r="O67" s="14"/>
    </row>
    <row r="68" spans="1:15" ht="23.25">
      <c r="A68" s="16" t="s">
        <v>531</v>
      </c>
      <c r="B68" s="13">
        <v>160</v>
      </c>
      <c r="C68" s="15" t="s">
        <v>2992</v>
      </c>
      <c r="D68" s="13" t="s">
        <v>2993</v>
      </c>
      <c r="E68" s="13" t="s">
        <v>697</v>
      </c>
      <c r="F68" s="13">
        <v>-4.4999999999999998E-2</v>
      </c>
      <c r="G68" s="13" t="s">
        <v>2994</v>
      </c>
      <c r="H68" s="13" t="s">
        <v>2995</v>
      </c>
      <c r="I68" s="14"/>
      <c r="J68" s="13" t="s">
        <v>2996</v>
      </c>
      <c r="K68" s="13" t="s">
        <v>2997</v>
      </c>
      <c r="L68" s="14"/>
      <c r="M68" s="15" t="s">
        <v>2998</v>
      </c>
      <c r="N68" s="13" t="s">
        <v>2405</v>
      </c>
      <c r="O68" s="13">
        <v>-8.9999999999999993E-3</v>
      </c>
    </row>
    <row r="69" spans="1:15" ht="23.25">
      <c r="A69" s="16" t="s">
        <v>538</v>
      </c>
      <c r="B69" s="13">
        <v>5</v>
      </c>
      <c r="C69" s="13" t="s">
        <v>2999</v>
      </c>
      <c r="D69" s="13" t="s">
        <v>3000</v>
      </c>
      <c r="E69" s="13">
        <v>0.20300000000000001</v>
      </c>
      <c r="F69" s="14"/>
      <c r="G69" s="13" t="s">
        <v>3001</v>
      </c>
      <c r="H69" s="13" t="s">
        <v>3002</v>
      </c>
      <c r="I69" s="14"/>
      <c r="J69" s="13" t="s">
        <v>688</v>
      </c>
      <c r="K69" s="13" t="s">
        <v>3003</v>
      </c>
      <c r="L69" s="14"/>
      <c r="M69" s="15" t="s">
        <v>2709</v>
      </c>
      <c r="N69" s="13" t="s">
        <v>3004</v>
      </c>
      <c r="O69" s="13">
        <v>-1.2E-2</v>
      </c>
    </row>
    <row r="70" spans="1:15" ht="20.25">
      <c r="A70" s="16" t="s">
        <v>541</v>
      </c>
      <c r="B70" s="13">
        <v>37</v>
      </c>
      <c r="C70" s="15" t="s">
        <v>3005</v>
      </c>
      <c r="D70" s="13" t="s">
        <v>3006</v>
      </c>
      <c r="E70" s="13">
        <v>2.5999999999999999E-2</v>
      </c>
      <c r="F70" s="13">
        <v>-4.5999999999999999E-2</v>
      </c>
      <c r="G70" s="13" t="s">
        <v>3007</v>
      </c>
      <c r="H70" s="13" t="s">
        <v>3008</v>
      </c>
      <c r="I70" s="14"/>
      <c r="J70" s="13" t="s">
        <v>3009</v>
      </c>
      <c r="K70" s="13" t="s">
        <v>3010</v>
      </c>
      <c r="L70" s="14"/>
      <c r="M70" s="15" t="s">
        <v>2412</v>
      </c>
      <c r="N70" s="13" t="s">
        <v>3011</v>
      </c>
      <c r="O70" s="13">
        <v>-3.7999999999999999E-2</v>
      </c>
    </row>
    <row r="71" spans="1:15" ht="20.25">
      <c r="A71" s="16" t="s">
        <v>546</v>
      </c>
      <c r="B71" s="13">
        <v>680</v>
      </c>
      <c r="C71" s="13" t="s">
        <v>1165</v>
      </c>
      <c r="D71" s="13" t="s">
        <v>3012</v>
      </c>
      <c r="E71" s="13">
        <v>5.0000000000000001E-3</v>
      </c>
      <c r="F71" s="14"/>
      <c r="G71" s="13" t="s">
        <v>3013</v>
      </c>
      <c r="H71" s="13" t="s">
        <v>3014</v>
      </c>
      <c r="I71" s="14"/>
      <c r="J71" s="13" t="s">
        <v>3015</v>
      </c>
      <c r="K71" s="13" t="s">
        <v>3016</v>
      </c>
      <c r="L71" s="14"/>
      <c r="M71" s="15" t="s">
        <v>2521</v>
      </c>
      <c r="N71" s="13" t="s">
        <v>1033</v>
      </c>
      <c r="O71" s="13">
        <v>-8.9999999999999993E-3</v>
      </c>
    </row>
    <row r="72" spans="1:15" ht="23.25">
      <c r="A72" s="16" t="s">
        <v>552</v>
      </c>
      <c r="B72" s="13">
        <v>3679</v>
      </c>
      <c r="C72" s="15" t="s">
        <v>3017</v>
      </c>
      <c r="D72" s="13" t="s">
        <v>3018</v>
      </c>
      <c r="E72" s="13" t="s">
        <v>697</v>
      </c>
      <c r="F72" s="13">
        <v>-0.02</v>
      </c>
      <c r="G72" s="15" t="s">
        <v>3019</v>
      </c>
      <c r="H72" s="13" t="s">
        <v>3020</v>
      </c>
      <c r="I72" s="13">
        <v>-2.5999999999999999E-2</v>
      </c>
      <c r="J72" s="13" t="s">
        <v>3021</v>
      </c>
      <c r="K72" s="13" t="s">
        <v>3022</v>
      </c>
      <c r="L72" s="14"/>
      <c r="M72" s="15" t="s">
        <v>3023</v>
      </c>
      <c r="N72" s="13" t="s">
        <v>3024</v>
      </c>
      <c r="O72" s="13">
        <v>-3.5999999999999997E-2</v>
      </c>
    </row>
    <row r="73" spans="1:15" ht="23.25">
      <c r="A73" s="16" t="s">
        <v>557</v>
      </c>
      <c r="B73" s="13">
        <v>534</v>
      </c>
      <c r="C73" s="13" t="s">
        <v>1954</v>
      </c>
      <c r="D73" s="13" t="s">
        <v>2042</v>
      </c>
      <c r="E73" s="13">
        <v>3.2000000000000001E-2</v>
      </c>
      <c r="F73" s="14"/>
      <c r="G73" s="13" t="s">
        <v>3025</v>
      </c>
      <c r="H73" s="13" t="s">
        <v>3026</v>
      </c>
      <c r="I73" s="14"/>
      <c r="J73" s="13" t="s">
        <v>3027</v>
      </c>
      <c r="K73" s="13" t="s">
        <v>3028</v>
      </c>
      <c r="L73" s="14"/>
      <c r="M73" s="15" t="s">
        <v>2824</v>
      </c>
      <c r="N73" s="13" t="s">
        <v>3029</v>
      </c>
      <c r="O73" s="13">
        <v>-4.0000000000000001E-3</v>
      </c>
    </row>
    <row r="74" spans="1:15" ht="23.25">
      <c r="A74" s="16" t="s">
        <v>560</v>
      </c>
      <c r="B74" s="13">
        <v>435</v>
      </c>
      <c r="C74" s="13" t="s">
        <v>696</v>
      </c>
      <c r="D74" s="13" t="s">
        <v>919</v>
      </c>
      <c r="E74" s="13">
        <v>6.7000000000000004E-2</v>
      </c>
      <c r="F74" s="14"/>
      <c r="G74" s="13" t="s">
        <v>3030</v>
      </c>
      <c r="H74" s="13" t="s">
        <v>3031</v>
      </c>
      <c r="I74" s="14"/>
      <c r="J74" s="13" t="s">
        <v>3032</v>
      </c>
      <c r="K74" s="13" t="s">
        <v>3033</v>
      </c>
      <c r="L74" s="14"/>
      <c r="M74" s="15" t="s">
        <v>1174</v>
      </c>
      <c r="N74" s="13" t="s">
        <v>2751</v>
      </c>
      <c r="O74" s="13">
        <v>-8.9999999999999993E-3</v>
      </c>
    </row>
    <row r="75" spans="1:15" ht="23.25">
      <c r="A75" s="16" t="s">
        <v>562</v>
      </c>
      <c r="B75" s="13">
        <v>58</v>
      </c>
      <c r="C75" s="13" t="s">
        <v>3034</v>
      </c>
      <c r="D75" s="13" t="s">
        <v>3035</v>
      </c>
      <c r="E75" s="13">
        <v>0.501</v>
      </c>
      <c r="F75" s="14"/>
      <c r="G75" s="13" t="s">
        <v>3036</v>
      </c>
      <c r="H75" s="13" t="s">
        <v>3037</v>
      </c>
      <c r="I75" s="14"/>
      <c r="J75" s="13" t="s">
        <v>3038</v>
      </c>
      <c r="K75" s="13" t="s">
        <v>3039</v>
      </c>
      <c r="L75" s="14"/>
      <c r="M75" s="13" t="s">
        <v>2427</v>
      </c>
      <c r="N75" s="13" t="s">
        <v>2831</v>
      </c>
      <c r="O75" s="14"/>
    </row>
    <row r="76" spans="1:15" ht="20.25">
      <c r="A76" s="16" t="s">
        <v>567</v>
      </c>
      <c r="B76" s="13">
        <v>1102</v>
      </c>
      <c r="C76" s="15" t="s">
        <v>948</v>
      </c>
      <c r="D76" s="13" t="s">
        <v>3040</v>
      </c>
      <c r="E76" s="13" t="s">
        <v>697</v>
      </c>
      <c r="F76" s="13">
        <v>-0.05</v>
      </c>
      <c r="G76" s="15" t="s">
        <v>3041</v>
      </c>
      <c r="H76" s="13" t="s">
        <v>3042</v>
      </c>
      <c r="I76" s="13">
        <v>-0.16600000000000001</v>
      </c>
      <c r="J76" s="15" t="s">
        <v>3043</v>
      </c>
      <c r="K76" s="13" t="s">
        <v>3044</v>
      </c>
      <c r="L76" s="13">
        <v>-0.13100000000000001</v>
      </c>
      <c r="M76" s="15" t="s">
        <v>2938</v>
      </c>
      <c r="N76" s="13" t="s">
        <v>2472</v>
      </c>
      <c r="O76" s="13">
        <v>-0.02</v>
      </c>
    </row>
    <row r="77" spans="1:15" ht="23.25">
      <c r="A77" s="16" t="s">
        <v>574</v>
      </c>
      <c r="B77" s="13">
        <v>1422</v>
      </c>
      <c r="C77" s="13" t="s">
        <v>3045</v>
      </c>
      <c r="D77" s="13" t="s">
        <v>3046</v>
      </c>
      <c r="E77" s="13">
        <v>0.01</v>
      </c>
      <c r="F77" s="14"/>
      <c r="G77" s="15" t="s">
        <v>3047</v>
      </c>
      <c r="H77" s="13" t="s">
        <v>3048</v>
      </c>
      <c r="I77" s="13">
        <v>-0.02</v>
      </c>
      <c r="J77" s="13" t="s">
        <v>3049</v>
      </c>
      <c r="K77" s="13" t="s">
        <v>3050</v>
      </c>
      <c r="L77" s="14"/>
      <c r="M77" s="15" t="s">
        <v>3051</v>
      </c>
      <c r="N77" s="13" t="s">
        <v>1323</v>
      </c>
      <c r="O77" s="13">
        <v>-1.4E-2</v>
      </c>
    </row>
    <row r="78" spans="1:15" ht="23.25">
      <c r="A78" s="16" t="s">
        <v>581</v>
      </c>
      <c r="B78" s="13">
        <v>514</v>
      </c>
      <c r="C78" s="15" t="s">
        <v>774</v>
      </c>
      <c r="D78" s="13" t="s">
        <v>3052</v>
      </c>
      <c r="E78" s="13" t="s">
        <v>697</v>
      </c>
      <c r="F78" s="13">
        <v>-3.2000000000000001E-2</v>
      </c>
      <c r="G78" s="15" t="s">
        <v>3053</v>
      </c>
      <c r="H78" s="13" t="s">
        <v>3054</v>
      </c>
      <c r="I78" s="13">
        <v>-0.157</v>
      </c>
      <c r="J78" s="15" t="s">
        <v>3055</v>
      </c>
      <c r="K78" s="13" t="s">
        <v>3056</v>
      </c>
      <c r="L78" s="13">
        <v>-0.2</v>
      </c>
      <c r="M78" s="13" t="s">
        <v>764</v>
      </c>
      <c r="N78" s="13" t="s">
        <v>2396</v>
      </c>
      <c r="O78" s="14"/>
    </row>
    <row r="79" spans="1:15" ht="35.25">
      <c r="A79" s="16" t="s">
        <v>586</v>
      </c>
      <c r="B79" s="13">
        <v>2886</v>
      </c>
      <c r="C79" s="15" t="s">
        <v>3057</v>
      </c>
      <c r="D79" s="13" t="s">
        <v>3058</v>
      </c>
      <c r="E79" s="13" t="s">
        <v>697</v>
      </c>
      <c r="F79" s="13">
        <v>-8.9999999999999993E-3</v>
      </c>
      <c r="G79" s="13" t="s">
        <v>3059</v>
      </c>
      <c r="H79" s="13" t="s">
        <v>3060</v>
      </c>
      <c r="I79" s="14"/>
      <c r="J79" s="13" t="s">
        <v>3061</v>
      </c>
      <c r="K79" s="13" t="s">
        <v>3062</v>
      </c>
      <c r="L79" s="14"/>
      <c r="M79" s="15" t="s">
        <v>3063</v>
      </c>
      <c r="N79" s="13" t="s">
        <v>3064</v>
      </c>
      <c r="O79" s="13">
        <v>-8.0000000000000002E-3</v>
      </c>
    </row>
    <row r="80" spans="1:15" ht="20.25">
      <c r="A80" s="16" t="s">
        <v>596</v>
      </c>
      <c r="B80" s="13">
        <v>53307</v>
      </c>
      <c r="C80" s="13" t="s">
        <v>3065</v>
      </c>
      <c r="D80" s="13" t="s">
        <v>3066</v>
      </c>
      <c r="E80" s="13">
        <v>1.4E-2</v>
      </c>
      <c r="F80" s="14"/>
      <c r="G80" s="13" t="s">
        <v>674</v>
      </c>
      <c r="H80" s="13" t="s">
        <v>977</v>
      </c>
      <c r="I80" s="14"/>
      <c r="J80" s="15" t="s">
        <v>2427</v>
      </c>
      <c r="K80" s="13" t="s">
        <v>2912</v>
      </c>
      <c r="L80" s="13">
        <v>-0.01</v>
      </c>
      <c r="M80" s="13" t="s">
        <v>3067</v>
      </c>
      <c r="N80" s="13" t="s">
        <v>3068</v>
      </c>
      <c r="O80" s="14"/>
    </row>
    <row r="81" spans="1:19" ht="35.25">
      <c r="A81" s="16" t="s">
        <v>606</v>
      </c>
      <c r="B81" s="13">
        <v>989</v>
      </c>
      <c r="C81" s="13" t="s">
        <v>3069</v>
      </c>
      <c r="D81" s="13" t="s">
        <v>1911</v>
      </c>
      <c r="E81" s="13">
        <v>0.56599999999999995</v>
      </c>
      <c r="F81" s="14"/>
      <c r="G81" s="13" t="s">
        <v>3070</v>
      </c>
      <c r="H81" s="13" t="s">
        <v>3071</v>
      </c>
      <c r="I81" s="14"/>
      <c r="J81" s="13" t="s">
        <v>3072</v>
      </c>
      <c r="K81" s="13" t="s">
        <v>3073</v>
      </c>
      <c r="L81" s="14"/>
      <c r="M81" s="15" t="s">
        <v>3074</v>
      </c>
      <c r="N81" s="13" t="s">
        <v>3075</v>
      </c>
      <c r="O81" s="13">
        <v>-0.01</v>
      </c>
    </row>
    <row r="82" spans="1:19" ht="35.25">
      <c r="A82" s="16" t="s">
        <v>613</v>
      </c>
      <c r="B82" s="13">
        <v>2856</v>
      </c>
      <c r="C82" s="15" t="s">
        <v>3076</v>
      </c>
      <c r="D82" s="13" t="s">
        <v>3077</v>
      </c>
      <c r="E82" s="13" t="s">
        <v>697</v>
      </c>
      <c r="F82" s="13">
        <v>-2.9000000000000001E-2</v>
      </c>
      <c r="G82" s="13" t="s">
        <v>3078</v>
      </c>
      <c r="H82" s="13" t="s">
        <v>3079</v>
      </c>
      <c r="I82" s="14"/>
      <c r="J82" s="13" t="s">
        <v>3080</v>
      </c>
      <c r="K82" s="13" t="s">
        <v>3081</v>
      </c>
      <c r="L82" s="14"/>
      <c r="M82" s="13" t="s">
        <v>3082</v>
      </c>
      <c r="N82" s="13" t="s">
        <v>3083</v>
      </c>
      <c r="O82" s="14"/>
    </row>
    <row r="83" spans="1:19" ht="20.25">
      <c r="A83" s="16" t="s">
        <v>622</v>
      </c>
      <c r="B83" s="13">
        <v>2066</v>
      </c>
      <c r="C83" s="15" t="s">
        <v>963</v>
      </c>
      <c r="D83" s="13" t="s">
        <v>3084</v>
      </c>
      <c r="E83" s="13" t="s">
        <v>697</v>
      </c>
      <c r="F83" s="13">
        <v>-6.5000000000000002E-2</v>
      </c>
      <c r="G83" s="15" t="s">
        <v>3085</v>
      </c>
      <c r="H83" s="13" t="s">
        <v>3086</v>
      </c>
      <c r="I83" s="13">
        <v>-0.28599999999999998</v>
      </c>
      <c r="J83" s="15" t="s">
        <v>1368</v>
      </c>
      <c r="K83" s="13" t="s">
        <v>3087</v>
      </c>
      <c r="L83" s="13">
        <v>-3.3000000000000002E-2</v>
      </c>
      <c r="M83" s="15" t="s">
        <v>3088</v>
      </c>
      <c r="N83" s="13" t="s">
        <v>3089</v>
      </c>
      <c r="O83" s="13">
        <v>-0.17399999999999999</v>
      </c>
    </row>
    <row r="84" spans="1:19" ht="23.25">
      <c r="A84" s="16" t="s">
        <v>627</v>
      </c>
      <c r="B84" s="13">
        <v>0</v>
      </c>
      <c r="C84" s="13" t="s">
        <v>1406</v>
      </c>
      <c r="D84" s="13" t="s">
        <v>1406</v>
      </c>
      <c r="E84" s="14"/>
      <c r="F84" s="14"/>
      <c r="G84" s="13" t="s">
        <v>1407</v>
      </c>
      <c r="H84" s="13" t="s">
        <v>1407</v>
      </c>
      <c r="I84" s="14"/>
      <c r="J84" s="13" t="s">
        <v>1406</v>
      </c>
      <c r="K84" s="13" t="s">
        <v>1406</v>
      </c>
      <c r="L84" s="14"/>
      <c r="M84" s="13" t="s">
        <v>1406</v>
      </c>
      <c r="N84" s="13" t="s">
        <v>1406</v>
      </c>
      <c r="O84" s="14"/>
    </row>
    <row r="85" spans="1:19" ht="35.25">
      <c r="A85" s="16" t="s">
        <v>502</v>
      </c>
      <c r="B85" s="13">
        <v>51</v>
      </c>
      <c r="C85" s="13" t="s">
        <v>2975</v>
      </c>
      <c r="D85" s="13" t="s">
        <v>2976</v>
      </c>
      <c r="E85" s="13">
        <v>0.19</v>
      </c>
      <c r="F85" s="14"/>
      <c r="G85" s="15" t="s">
        <v>2977</v>
      </c>
      <c r="H85" s="13" t="s">
        <v>2978</v>
      </c>
      <c r="I85" s="13">
        <v>-0.27200000000000002</v>
      </c>
      <c r="J85" s="13" t="s">
        <v>2979</v>
      </c>
      <c r="K85" s="13" t="s">
        <v>2980</v>
      </c>
      <c r="L85" s="14"/>
      <c r="M85" s="15" t="s">
        <v>2981</v>
      </c>
      <c r="N85" s="13" t="s">
        <v>2785</v>
      </c>
      <c r="O85" s="13">
        <v>-6.0000000000000001E-3</v>
      </c>
    </row>
    <row r="86" spans="1:19" ht="23.25">
      <c r="A86" s="16" t="s">
        <v>635</v>
      </c>
      <c r="B86" s="13">
        <v>280</v>
      </c>
      <c r="C86" s="13" t="s">
        <v>3090</v>
      </c>
      <c r="D86" s="13" t="s">
        <v>3091</v>
      </c>
      <c r="E86" s="13">
        <v>3.4000000000000002E-2</v>
      </c>
      <c r="F86" s="14"/>
      <c r="G86" s="15" t="s">
        <v>3092</v>
      </c>
      <c r="H86" s="13" t="s">
        <v>3093</v>
      </c>
      <c r="I86" s="13">
        <v>-9.9000000000000005E-2</v>
      </c>
      <c r="J86" s="15" t="s">
        <v>3094</v>
      </c>
      <c r="K86" s="13" t="s">
        <v>3095</v>
      </c>
      <c r="L86" s="13">
        <v>-0.107</v>
      </c>
      <c r="M86" s="13" t="s">
        <v>2684</v>
      </c>
      <c r="N86" s="15" t="s">
        <v>1043</v>
      </c>
      <c r="O86" s="13">
        <f>0.005</f>
        <v>5.0000000000000001E-3</v>
      </c>
    </row>
    <row r="87" spans="1:19" ht="20.25">
      <c r="A87" s="16" t="s">
        <v>643</v>
      </c>
      <c r="B87" s="13">
        <v>456</v>
      </c>
      <c r="C87" s="15" t="s">
        <v>3096</v>
      </c>
      <c r="D87" s="13" t="s">
        <v>3097</v>
      </c>
      <c r="E87" s="13" t="s">
        <v>697</v>
      </c>
      <c r="F87" s="13">
        <v>-2.1000000000000001E-2</v>
      </c>
      <c r="G87" s="13" t="s">
        <v>3098</v>
      </c>
      <c r="H87" s="13" t="s">
        <v>3099</v>
      </c>
      <c r="I87" s="14"/>
      <c r="J87" s="13" t="s">
        <v>3100</v>
      </c>
      <c r="K87" s="13" t="s">
        <v>3101</v>
      </c>
      <c r="L87" s="14"/>
      <c r="M87" s="15" t="s">
        <v>3029</v>
      </c>
      <c r="N87" s="13" t="s">
        <v>2729</v>
      </c>
      <c r="O87" s="13">
        <v>-1.7000000000000001E-2</v>
      </c>
    </row>
    <row r="88" spans="1:19" ht="20.25">
      <c r="A88" s="12" t="s">
        <v>651</v>
      </c>
      <c r="B88" s="13">
        <v>9</v>
      </c>
      <c r="C88" s="13" t="s">
        <v>688</v>
      </c>
      <c r="D88" s="13" t="s">
        <v>1017</v>
      </c>
      <c r="E88" s="13">
        <v>0.13200000000000001</v>
      </c>
      <c r="F88" s="14"/>
      <c r="G88" s="13" t="s">
        <v>3102</v>
      </c>
      <c r="H88" s="13" t="s">
        <v>3103</v>
      </c>
      <c r="I88" s="14"/>
      <c r="J88" s="15" t="s">
        <v>688</v>
      </c>
      <c r="K88" s="13" t="s">
        <v>3104</v>
      </c>
      <c r="L88" s="13">
        <v>-0.68</v>
      </c>
      <c r="M88" s="13" t="s">
        <v>690</v>
      </c>
      <c r="N88" s="15" t="s">
        <v>688</v>
      </c>
      <c r="O88" s="13">
        <f>0.001</f>
        <v>1E-3</v>
      </c>
    </row>
    <row r="89" spans="1:19" ht="20.25">
      <c r="A89" s="1" t="s">
        <v>655</v>
      </c>
      <c r="B89" s="13">
        <v>54513</v>
      </c>
      <c r="C89" s="15" t="s">
        <v>1361</v>
      </c>
      <c r="D89" s="13" t="s">
        <v>1392</v>
      </c>
      <c r="E89" s="13" t="s">
        <v>697</v>
      </c>
      <c r="F89" s="13">
        <v>-1E-3</v>
      </c>
      <c r="G89" s="15" t="s">
        <v>800</v>
      </c>
      <c r="H89" s="13" t="s">
        <v>3105</v>
      </c>
      <c r="I89" s="13">
        <v>-6.0000000000000001E-3</v>
      </c>
      <c r="J89" s="15" t="s">
        <v>2439</v>
      </c>
      <c r="K89" s="13" t="s">
        <v>2679</v>
      </c>
      <c r="L89" s="13">
        <v>-5.0000000000000001E-3</v>
      </c>
      <c r="M89" s="15" t="s">
        <v>725</v>
      </c>
      <c r="N89" s="13" t="s">
        <v>3106</v>
      </c>
      <c r="O89" s="13">
        <v>-7.0000000000000001E-3</v>
      </c>
      <c r="P89" s="19"/>
      <c r="Q89" s="19"/>
      <c r="R89" s="19"/>
      <c r="S89" s="19"/>
    </row>
    <row r="90" spans="1:19">
      <c r="A90" s="17"/>
      <c r="E90" s="18"/>
    </row>
    <row r="91" spans="1:19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</row>
    <row r="92" spans="1:19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</row>
    <row r="93" spans="1:19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</row>
    <row r="94" spans="1:19">
      <c r="A94" s="18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</row>
    <row r="95" spans="1:19">
      <c r="A95" s="18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</row>
    <row r="96" spans="1:19">
      <c r="A96" s="18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</row>
    <row r="97" spans="1:15">
      <c r="A97" s="18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</row>
    <row r="98" spans="1:15">
      <c r="A98" s="18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</row>
    <row r="99" spans="1:15">
      <c r="A99" s="18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</row>
    <row r="100" spans="1:15">
      <c r="A100" s="18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</row>
    <row r="101" spans="1:15">
      <c r="A101" s="18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</row>
    <row r="102" spans="1:15">
      <c r="A102" s="18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</row>
    <row r="103" spans="1:15">
      <c r="A103" s="18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</row>
    <row r="104" spans="1:15">
      <c r="A104" s="18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</row>
    <row r="105" spans="1:15">
      <c r="A105" s="18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</row>
    <row r="106" spans="1:15">
      <c r="A106" s="18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</row>
    <row r="107" spans="1:15">
      <c r="A107" s="18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</row>
    <row r="108" spans="1:15">
      <c r="A108" s="18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</row>
    <row r="109" spans="1:15">
      <c r="A109" s="18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</row>
    <row r="110" spans="1:15">
      <c r="A110" s="18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</row>
    <row r="111" spans="1:15">
      <c r="A111" s="18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</row>
    <row r="112" spans="1:15">
      <c r="A112" s="18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</row>
    <row r="113" spans="1:15">
      <c r="A113" s="18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</row>
    <row r="114" spans="1:15">
      <c r="A114" s="18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</row>
    <row r="115" spans="1:15">
      <c r="A115" s="18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</row>
    <row r="116" spans="1:15">
      <c r="A116" s="18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</row>
    <row r="117" spans="1:15">
      <c r="A117" s="18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</row>
    <row r="118" spans="1:15">
      <c r="A118" s="18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</row>
    <row r="119" spans="1:15">
      <c r="A119" s="18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</row>
    <row r="120" spans="1:15">
      <c r="A120" s="18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</row>
    <row r="121" spans="1:15">
      <c r="A121" s="18"/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</row>
    <row r="122" spans="1:15">
      <c r="A122" s="18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</row>
    <row r="123" spans="1:15">
      <c r="A123" s="18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</row>
    <row r="124" spans="1:15">
      <c r="A124" s="18"/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</row>
    <row r="125" spans="1:15">
      <c r="A125" s="18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</row>
    <row r="126" spans="1:15">
      <c r="A126" s="18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</row>
    <row r="127" spans="1:15">
      <c r="A127" s="18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</row>
    <row r="128" spans="1:15">
      <c r="A128" s="18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</row>
    <row r="129" spans="1:15">
      <c r="A129" s="18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</row>
    <row r="130" spans="1:15">
      <c r="A130" s="18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</row>
    <row r="131" spans="1:15">
      <c r="A131" s="18"/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</row>
    <row r="132" spans="1:15">
      <c r="A132" s="18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</row>
    <row r="133" spans="1:15">
      <c r="A133" s="18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</row>
    <row r="134" spans="1:15">
      <c r="A134" s="18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</row>
    <row r="135" spans="1:15">
      <c r="A135" s="18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</row>
    <row r="136" spans="1:15">
      <c r="A136" s="18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</row>
    <row r="137" spans="1:15">
      <c r="A137" s="18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</row>
    <row r="138" spans="1:15">
      <c r="A138" s="18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</row>
    <row r="139" spans="1:15">
      <c r="A139" s="18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</row>
    <row r="140" spans="1:15">
      <c r="A140" s="18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</row>
    <row r="141" spans="1:15">
      <c r="A141" s="18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</row>
    <row r="142" spans="1:15">
      <c r="A142" s="18"/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</row>
    <row r="143" spans="1:15">
      <c r="A143" s="18"/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</row>
    <row r="144" spans="1:15">
      <c r="A144" s="18"/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</row>
    <row r="145" spans="1:15">
      <c r="A145" s="18"/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</row>
    <row r="146" spans="1:15">
      <c r="A146" s="18"/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</row>
    <row r="147" spans="1:15">
      <c r="A147" s="18"/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</row>
    <row r="148" spans="1:15">
      <c r="A148" s="18"/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</row>
    <row r="149" spans="1:15">
      <c r="A149" s="18"/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</row>
    <row r="150" spans="1:15">
      <c r="A150" s="18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</row>
    <row r="151" spans="1:15">
      <c r="A151" s="18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</row>
    <row r="152" spans="1:15">
      <c r="A152" s="18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</row>
    <row r="153" spans="1:15">
      <c r="A153" s="18"/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</row>
    <row r="154" spans="1:15">
      <c r="A154" s="18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</row>
    <row r="155" spans="1:15">
      <c r="A155" s="18"/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</row>
    <row r="156" spans="1:15">
      <c r="A156" s="18"/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</row>
    <row r="157" spans="1:15">
      <c r="A157" s="18"/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</row>
    <row r="158" spans="1:15">
      <c r="A158" s="18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</row>
    <row r="159" spans="1:15">
      <c r="A159" s="18"/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</row>
    <row r="160" spans="1:15">
      <c r="A160" s="18"/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</row>
    <row r="161" spans="1:15">
      <c r="A161" s="18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</row>
    <row r="162" spans="1:15">
      <c r="A162" s="18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</row>
    <row r="163" spans="1:15">
      <c r="A163" s="18"/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</row>
    <row r="164" spans="1:15">
      <c r="A164" s="18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</row>
    <row r="165" spans="1:15">
      <c r="A165" s="18"/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</row>
    <row r="166" spans="1:15">
      <c r="A166" s="18"/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</row>
    <row r="167" spans="1:15">
      <c r="A167" s="18"/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</row>
    <row r="168" spans="1:15">
      <c r="A168" s="18"/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</row>
    <row r="169" spans="1:15">
      <c r="A169" s="18"/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</row>
    <row r="170" spans="1:15">
      <c r="A170" s="18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</row>
    <row r="171" spans="1:15">
      <c r="A171" s="18"/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</row>
    <row r="172" spans="1:15">
      <c r="A172" s="18"/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</row>
    <row r="173" spans="1:15">
      <c r="A173" s="18"/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</row>
    <row r="174" spans="1:15">
      <c r="A174" s="18"/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</row>
    <row r="175" spans="1:15">
      <c r="A175" s="18"/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</row>
    <row r="176" spans="1:15">
      <c r="A176" s="18"/>
      <c r="B176" s="18"/>
      <c r="C176" s="18"/>
      <c r="D176" s="18"/>
      <c r="E176" s="18"/>
      <c r="F176" s="18"/>
      <c r="G176" s="18"/>
      <c r="H176" s="18"/>
      <c r="I176" s="18"/>
    </row>
    <row r="177" spans="1:1">
      <c r="A177" s="17"/>
    </row>
    <row r="178" spans="1:1">
      <c r="A178" s="17"/>
    </row>
    <row r="179" spans="1:1">
      <c r="A179" s="17"/>
    </row>
    <row r="180" spans="1:1">
      <c r="A180" s="17"/>
    </row>
    <row r="181" spans="1:1">
      <c r="A181" s="17"/>
    </row>
    <row r="182" spans="1:1">
      <c r="A182" s="17"/>
    </row>
    <row r="183" spans="1:1">
      <c r="A183" s="17"/>
    </row>
    <row r="184" spans="1:1">
      <c r="A184" s="17"/>
    </row>
    <row r="185" spans="1:1">
      <c r="A185" s="17"/>
    </row>
    <row r="186" spans="1:1">
      <c r="A186" s="17"/>
    </row>
    <row r="187" spans="1:1">
      <c r="A187" s="17"/>
    </row>
    <row r="188" spans="1:1">
      <c r="A188" s="17"/>
    </row>
    <row r="189" spans="1:1">
      <c r="A189" s="17"/>
    </row>
    <row r="190" spans="1:1">
      <c r="A190" s="17"/>
    </row>
    <row r="191" spans="1:1">
      <c r="A191" s="17"/>
    </row>
    <row r="192" spans="1:1">
      <c r="A192" s="17"/>
    </row>
    <row r="193" spans="1:1">
      <c r="A193" s="17"/>
    </row>
    <row r="194" spans="1:1">
      <c r="A194" s="17"/>
    </row>
    <row r="195" spans="1:1">
      <c r="A195" s="17"/>
    </row>
    <row r="196" spans="1:1">
      <c r="A196" s="17"/>
    </row>
    <row r="197" spans="1:1">
      <c r="A197" s="17"/>
    </row>
    <row r="198" spans="1:1">
      <c r="A198" s="17"/>
    </row>
    <row r="199" spans="1:1">
      <c r="A199" s="17"/>
    </row>
    <row r="200" spans="1:1">
      <c r="A200" s="17"/>
    </row>
    <row r="201" spans="1:1">
      <c r="A201" s="17"/>
    </row>
    <row r="202" spans="1:1">
      <c r="A202" s="17"/>
    </row>
    <row r="203" spans="1:1">
      <c r="A203" s="17"/>
    </row>
    <row r="204" spans="1:1">
      <c r="A204" s="17"/>
    </row>
    <row r="205" spans="1:1">
      <c r="A205" s="17"/>
    </row>
    <row r="206" spans="1:1">
      <c r="A206" s="17"/>
    </row>
    <row r="207" spans="1:1">
      <c r="A207" s="17"/>
    </row>
    <row r="208" spans="1:1">
      <c r="A208" s="17"/>
    </row>
    <row r="209" spans="1:1">
      <c r="A209" s="17"/>
    </row>
    <row r="210" spans="1:1">
      <c r="A210" s="17"/>
    </row>
    <row r="211" spans="1:1">
      <c r="A211" s="17"/>
    </row>
    <row r="212" spans="1:1">
      <c r="A212" s="17"/>
    </row>
    <row r="213" spans="1:1">
      <c r="A213" s="17"/>
    </row>
    <row r="214" spans="1:1">
      <c r="A214" s="17"/>
    </row>
    <row r="215" spans="1:1">
      <c r="A215" s="17"/>
    </row>
    <row r="216" spans="1:1">
      <c r="A216" s="17"/>
    </row>
    <row r="217" spans="1:1">
      <c r="A217" s="17"/>
    </row>
    <row r="218" spans="1:1">
      <c r="A218" s="17"/>
    </row>
    <row r="219" spans="1:1">
      <c r="A219" s="17"/>
    </row>
    <row r="220" spans="1:1">
      <c r="A220" s="17"/>
    </row>
    <row r="221" spans="1:1">
      <c r="A221" s="17"/>
    </row>
    <row r="222" spans="1:1">
      <c r="A222" s="17"/>
    </row>
    <row r="223" spans="1:1">
      <c r="A223" s="17"/>
    </row>
    <row r="224" spans="1:1">
      <c r="A224" s="17"/>
    </row>
    <row r="225" spans="1:1">
      <c r="A225" s="17"/>
    </row>
    <row r="226" spans="1:1">
      <c r="A226" s="17"/>
    </row>
    <row r="227" spans="1:1">
      <c r="A227" s="17"/>
    </row>
    <row r="228" spans="1:1">
      <c r="A228" s="17"/>
    </row>
    <row r="229" spans="1:1">
      <c r="A229" s="17"/>
    </row>
    <row r="230" spans="1:1">
      <c r="A230" s="17"/>
    </row>
    <row r="231" spans="1:1">
      <c r="A231" s="17"/>
    </row>
    <row r="232" spans="1:1">
      <c r="A232" s="17"/>
    </row>
    <row r="233" spans="1:1">
      <c r="A233" s="17"/>
    </row>
    <row r="234" spans="1:1">
      <c r="A234" s="17"/>
    </row>
    <row r="235" spans="1:1">
      <c r="A235" s="17"/>
    </row>
    <row r="236" spans="1:1">
      <c r="A236" s="17"/>
    </row>
    <row r="237" spans="1:1">
      <c r="A237" s="17"/>
    </row>
    <row r="238" spans="1:1">
      <c r="A238" s="17"/>
    </row>
    <row r="239" spans="1:1">
      <c r="A239" s="17"/>
    </row>
    <row r="240" spans="1:1">
      <c r="A240" s="17"/>
    </row>
    <row r="241" spans="1:1">
      <c r="A241" s="17"/>
    </row>
    <row r="242" spans="1:1">
      <c r="A242" s="17"/>
    </row>
    <row r="243" spans="1:1">
      <c r="A243" s="17"/>
    </row>
    <row r="244" spans="1:1">
      <c r="A244" s="17"/>
    </row>
    <row r="245" spans="1:1">
      <c r="A245" s="17"/>
    </row>
    <row r="246" spans="1:1">
      <c r="A246" s="17"/>
    </row>
    <row r="247" spans="1:1">
      <c r="A247" s="17"/>
    </row>
    <row r="248" spans="1:1">
      <c r="A248" s="17"/>
    </row>
    <row r="249" spans="1:1">
      <c r="A249" s="17"/>
    </row>
    <row r="250" spans="1:1">
      <c r="A250" s="17"/>
    </row>
    <row r="251" spans="1:1">
      <c r="A251" s="17"/>
    </row>
    <row r="252" spans="1:1">
      <c r="A252" s="17"/>
    </row>
    <row r="253" spans="1:1">
      <c r="A253" s="17"/>
    </row>
    <row r="254" spans="1:1">
      <c r="A254" s="17"/>
    </row>
    <row r="255" spans="1:1">
      <c r="A255" s="17"/>
    </row>
    <row r="256" spans="1:1">
      <c r="A256" s="17"/>
    </row>
    <row r="257" spans="1:1">
      <c r="A257" s="17"/>
    </row>
    <row r="258" spans="1:1">
      <c r="A258" s="17"/>
    </row>
    <row r="259" spans="1:1">
      <c r="A259" s="17"/>
    </row>
    <row r="260" spans="1:1">
      <c r="A260" s="17"/>
    </row>
    <row r="261" spans="1:1">
      <c r="A261" s="17"/>
    </row>
    <row r="262" spans="1:1">
      <c r="A262" s="17"/>
    </row>
    <row r="263" spans="1:1">
      <c r="A263" s="17"/>
    </row>
    <row r="264" spans="1:1">
      <c r="A264" s="17"/>
    </row>
    <row r="265" spans="1:1">
      <c r="A265" s="17"/>
    </row>
    <row r="266" spans="1:1">
      <c r="A266" s="17"/>
    </row>
    <row r="267" spans="1:1">
      <c r="A267" s="17"/>
    </row>
    <row r="268" spans="1:1">
      <c r="A268" s="17"/>
    </row>
    <row r="269" spans="1:1">
      <c r="A269" s="17"/>
    </row>
    <row r="270" spans="1:1">
      <c r="A270" s="17"/>
    </row>
    <row r="271" spans="1:1">
      <c r="A271" s="17"/>
    </row>
    <row r="272" spans="1:1">
      <c r="A272" s="17"/>
    </row>
    <row r="273" spans="1:1">
      <c r="A273" s="17"/>
    </row>
    <row r="274" spans="1:1">
      <c r="A274" s="17"/>
    </row>
    <row r="275" spans="1:1">
      <c r="A275" s="17"/>
    </row>
    <row r="276" spans="1:1">
      <c r="A276" s="17"/>
    </row>
    <row r="277" spans="1:1">
      <c r="A277" s="17"/>
    </row>
    <row r="278" spans="1:1">
      <c r="A278" s="17"/>
    </row>
    <row r="279" spans="1:1">
      <c r="A279" s="17"/>
    </row>
    <row r="280" spans="1:1">
      <c r="A280" s="17"/>
    </row>
    <row r="281" spans="1:1">
      <c r="A281" s="17"/>
    </row>
    <row r="282" spans="1:1">
      <c r="A282" s="17"/>
    </row>
    <row r="283" spans="1:1">
      <c r="A283" s="17"/>
    </row>
    <row r="284" spans="1:1">
      <c r="A284" s="17"/>
    </row>
    <row r="285" spans="1:1">
      <c r="A285" s="17"/>
    </row>
    <row r="286" spans="1:1">
      <c r="A286" s="17"/>
    </row>
    <row r="287" spans="1:1">
      <c r="A287" s="17"/>
    </row>
    <row r="288" spans="1:1">
      <c r="A288" s="17"/>
    </row>
    <row r="289" spans="1:1">
      <c r="A289" s="17"/>
    </row>
    <row r="290" spans="1:1">
      <c r="A290" s="17"/>
    </row>
    <row r="291" spans="1:1">
      <c r="A291" s="17"/>
    </row>
    <row r="292" spans="1:1">
      <c r="A292" s="17"/>
    </row>
    <row r="293" spans="1:1">
      <c r="A293" s="17"/>
    </row>
    <row r="294" spans="1:1">
      <c r="A294" s="17"/>
    </row>
    <row r="295" spans="1:1">
      <c r="A295" s="17"/>
    </row>
    <row r="296" spans="1:1">
      <c r="A296" s="17"/>
    </row>
    <row r="297" spans="1:1">
      <c r="A297" s="17"/>
    </row>
    <row r="298" spans="1:1">
      <c r="A298" s="17"/>
    </row>
    <row r="299" spans="1:1">
      <c r="A299" s="17"/>
    </row>
    <row r="300" spans="1:1">
      <c r="A300" s="17"/>
    </row>
    <row r="301" spans="1:1">
      <c r="A301" s="17"/>
    </row>
    <row r="302" spans="1:1">
      <c r="A302" s="17"/>
    </row>
    <row r="303" spans="1:1">
      <c r="A303" s="17"/>
    </row>
    <row r="304" spans="1:1">
      <c r="A304" s="17"/>
    </row>
    <row r="305" spans="1:1">
      <c r="A305" s="17"/>
    </row>
    <row r="306" spans="1:1">
      <c r="A306" s="17"/>
    </row>
    <row r="307" spans="1:1">
      <c r="A307" s="17"/>
    </row>
    <row r="308" spans="1:1">
      <c r="A308" s="17"/>
    </row>
    <row r="309" spans="1:1">
      <c r="A309" s="17"/>
    </row>
    <row r="310" spans="1:1">
      <c r="A310" s="17"/>
    </row>
    <row r="311" spans="1:1">
      <c r="A311" s="17"/>
    </row>
    <row r="312" spans="1:1">
      <c r="A312" s="17"/>
    </row>
    <row r="313" spans="1:1">
      <c r="A313" s="17"/>
    </row>
    <row r="314" spans="1:1">
      <c r="A314" s="17"/>
    </row>
    <row r="315" spans="1:1">
      <c r="A315" s="17"/>
    </row>
    <row r="316" spans="1:1">
      <c r="A316" s="17"/>
    </row>
    <row r="317" spans="1:1">
      <c r="A317" s="17"/>
    </row>
    <row r="318" spans="1:1">
      <c r="A318" s="17"/>
    </row>
    <row r="319" spans="1:1">
      <c r="A319" s="17"/>
    </row>
    <row r="320" spans="1:1">
      <c r="A320" s="17"/>
    </row>
    <row r="321" spans="1:1">
      <c r="A321" s="17"/>
    </row>
    <row r="322" spans="1:1">
      <c r="A322" s="17"/>
    </row>
    <row r="323" spans="1:1">
      <c r="A323" s="17"/>
    </row>
    <row r="324" spans="1:1">
      <c r="A324" s="17"/>
    </row>
    <row r="325" spans="1:1">
      <c r="A325" s="17"/>
    </row>
    <row r="326" spans="1:1">
      <c r="A326" s="17"/>
    </row>
    <row r="327" spans="1:1">
      <c r="A327" s="17"/>
    </row>
    <row r="328" spans="1:1">
      <c r="A328" s="17"/>
    </row>
    <row r="329" spans="1:1">
      <c r="A329" s="17"/>
    </row>
    <row r="330" spans="1:1">
      <c r="A330" s="17"/>
    </row>
    <row r="331" spans="1:1">
      <c r="A331" s="17"/>
    </row>
    <row r="332" spans="1:1">
      <c r="A332" s="17"/>
    </row>
    <row r="333" spans="1:1">
      <c r="A333" s="17"/>
    </row>
    <row r="334" spans="1:1">
      <c r="A334" s="17"/>
    </row>
    <row r="335" spans="1:1">
      <c r="A335" s="17"/>
    </row>
    <row r="336" spans="1:1">
      <c r="A336" s="17"/>
    </row>
    <row r="337" spans="1:1">
      <c r="A337" s="17"/>
    </row>
    <row r="338" spans="1:1">
      <c r="A338" s="17"/>
    </row>
    <row r="339" spans="1:1">
      <c r="A339" s="17"/>
    </row>
    <row r="340" spans="1:1">
      <c r="A340" s="17"/>
    </row>
    <row r="341" spans="1:1">
      <c r="A341" s="17"/>
    </row>
    <row r="342" spans="1:1">
      <c r="A342" s="17"/>
    </row>
    <row r="343" spans="1:1">
      <c r="A343" s="17"/>
    </row>
    <row r="344" spans="1:1">
      <c r="A344" s="17"/>
    </row>
    <row r="345" spans="1:1">
      <c r="A345" s="17"/>
    </row>
    <row r="346" spans="1:1">
      <c r="A346" s="17"/>
    </row>
    <row r="347" spans="1:1">
      <c r="A347" s="17"/>
    </row>
    <row r="348" spans="1:1">
      <c r="A348" s="17"/>
    </row>
    <row r="349" spans="1:1">
      <c r="A349" s="17"/>
    </row>
    <row r="350" spans="1:1">
      <c r="A350" s="17"/>
    </row>
    <row r="351" spans="1:1">
      <c r="A351" s="17"/>
    </row>
    <row r="352" spans="1:1">
      <c r="A352" s="17"/>
    </row>
    <row r="353" spans="1:1">
      <c r="A353" s="17"/>
    </row>
    <row r="354" spans="1:1">
      <c r="A354" s="17"/>
    </row>
    <row r="355" spans="1:1">
      <c r="A355" s="17"/>
    </row>
    <row r="356" spans="1:1">
      <c r="A356" s="17"/>
    </row>
    <row r="357" spans="1:1">
      <c r="A357" s="17"/>
    </row>
    <row r="358" spans="1:1">
      <c r="A358" s="17"/>
    </row>
    <row r="359" spans="1:1">
      <c r="A359" s="17"/>
    </row>
    <row r="360" spans="1:1">
      <c r="A360" s="17"/>
    </row>
    <row r="361" spans="1:1">
      <c r="A361" s="17"/>
    </row>
    <row r="362" spans="1:1">
      <c r="A362" s="17"/>
    </row>
    <row r="363" spans="1:1">
      <c r="A363" s="17"/>
    </row>
    <row r="364" spans="1:1">
      <c r="A364" s="17"/>
    </row>
    <row r="365" spans="1:1">
      <c r="A365" s="17"/>
    </row>
    <row r="366" spans="1:1">
      <c r="A366" s="17"/>
    </row>
    <row r="367" spans="1:1">
      <c r="A367" s="17"/>
    </row>
    <row r="368" spans="1:1">
      <c r="A368" s="17"/>
    </row>
    <row r="369" spans="1:1">
      <c r="A369" s="17"/>
    </row>
    <row r="370" spans="1:1">
      <c r="A370" s="17"/>
    </row>
    <row r="371" spans="1:1">
      <c r="A371" s="17"/>
    </row>
    <row r="372" spans="1:1">
      <c r="A372" s="17"/>
    </row>
    <row r="373" spans="1:1">
      <c r="A373" s="17"/>
    </row>
    <row r="374" spans="1:1">
      <c r="A374" s="17"/>
    </row>
    <row r="375" spans="1:1">
      <c r="A375" s="17"/>
    </row>
    <row r="376" spans="1:1">
      <c r="A376" s="17"/>
    </row>
    <row r="377" spans="1:1">
      <c r="A377" s="17"/>
    </row>
    <row r="378" spans="1:1">
      <c r="A378" s="17"/>
    </row>
    <row r="379" spans="1:1">
      <c r="A379" s="17"/>
    </row>
    <row r="380" spans="1:1">
      <c r="A380" s="17"/>
    </row>
    <row r="381" spans="1:1">
      <c r="A381" s="17"/>
    </row>
    <row r="382" spans="1:1">
      <c r="A382" s="17"/>
    </row>
    <row r="383" spans="1:1">
      <c r="A383" s="17"/>
    </row>
    <row r="384" spans="1:1">
      <c r="A384" s="17"/>
    </row>
    <row r="385" spans="1:1">
      <c r="A385" s="17"/>
    </row>
    <row r="386" spans="1:1">
      <c r="A386" s="17"/>
    </row>
    <row r="387" spans="1:1">
      <c r="A387" s="17"/>
    </row>
    <row r="388" spans="1:1">
      <c r="A388" s="17"/>
    </row>
    <row r="389" spans="1:1">
      <c r="A389" s="17"/>
    </row>
    <row r="390" spans="1:1">
      <c r="A390" s="17"/>
    </row>
    <row r="391" spans="1:1">
      <c r="A391" s="17"/>
    </row>
    <row r="392" spans="1:1">
      <c r="A392" s="17"/>
    </row>
    <row r="393" spans="1:1">
      <c r="A393" s="17"/>
    </row>
    <row r="394" spans="1:1">
      <c r="A394" s="17"/>
    </row>
    <row r="395" spans="1:1">
      <c r="A395" s="17"/>
    </row>
    <row r="396" spans="1:1">
      <c r="A396" s="17"/>
    </row>
    <row r="397" spans="1:1">
      <c r="A397" s="17"/>
    </row>
    <row r="398" spans="1:1">
      <c r="A398" s="17"/>
    </row>
    <row r="399" spans="1:1">
      <c r="A399" s="17"/>
    </row>
    <row r="400" spans="1:1">
      <c r="A400" s="17"/>
    </row>
    <row r="401" spans="1:1">
      <c r="A401" s="17"/>
    </row>
    <row r="402" spans="1:1">
      <c r="A402" s="17"/>
    </row>
    <row r="403" spans="1:1">
      <c r="A403" s="17"/>
    </row>
    <row r="404" spans="1:1">
      <c r="A404" s="17"/>
    </row>
    <row r="405" spans="1:1">
      <c r="A405" s="17"/>
    </row>
    <row r="406" spans="1:1">
      <c r="A406" s="17"/>
    </row>
    <row r="407" spans="1:1">
      <c r="A407" s="17"/>
    </row>
    <row r="408" spans="1:1">
      <c r="A408" s="17"/>
    </row>
    <row r="409" spans="1:1">
      <c r="A409" s="17"/>
    </row>
    <row r="410" spans="1:1">
      <c r="A410" s="17"/>
    </row>
    <row r="411" spans="1:1">
      <c r="A411" s="17"/>
    </row>
    <row r="412" spans="1:1">
      <c r="A412" s="17"/>
    </row>
    <row r="413" spans="1:1">
      <c r="A413" s="17"/>
    </row>
    <row r="414" spans="1:1">
      <c r="A414" s="17"/>
    </row>
    <row r="415" spans="1:1">
      <c r="A415" s="17"/>
    </row>
    <row r="416" spans="1:1">
      <c r="A416" s="17"/>
    </row>
    <row r="417" spans="1:1">
      <c r="A417" s="17"/>
    </row>
    <row r="418" spans="1:1">
      <c r="A418" s="17"/>
    </row>
    <row r="419" spans="1:1">
      <c r="A419" s="17"/>
    </row>
    <row r="420" spans="1:1">
      <c r="A420" s="17"/>
    </row>
    <row r="421" spans="1:1">
      <c r="A421" s="17"/>
    </row>
    <row r="422" spans="1:1">
      <c r="A422" s="17"/>
    </row>
    <row r="423" spans="1:1">
      <c r="A423" s="17"/>
    </row>
    <row r="424" spans="1:1">
      <c r="A424" s="17"/>
    </row>
    <row r="425" spans="1:1">
      <c r="A425" s="17"/>
    </row>
    <row r="426" spans="1:1">
      <c r="A426" s="17"/>
    </row>
    <row r="427" spans="1:1">
      <c r="A427" s="17"/>
    </row>
    <row r="428" spans="1:1">
      <c r="A428" s="17"/>
    </row>
    <row r="429" spans="1:1">
      <c r="A429" s="17"/>
    </row>
    <row r="430" spans="1:1">
      <c r="A430" s="17"/>
    </row>
    <row r="431" spans="1:1">
      <c r="A431" s="17"/>
    </row>
    <row r="432" spans="1:1">
      <c r="A432" s="17"/>
    </row>
    <row r="433" spans="1:1">
      <c r="A433" s="17"/>
    </row>
    <row r="434" spans="1:1">
      <c r="A434" s="17"/>
    </row>
    <row r="435" spans="1:1">
      <c r="A435" s="17"/>
    </row>
    <row r="436" spans="1:1">
      <c r="A436" s="17"/>
    </row>
    <row r="437" spans="1:1">
      <c r="A437" s="17"/>
    </row>
    <row r="438" spans="1:1">
      <c r="A438" s="17"/>
    </row>
    <row r="439" spans="1:1">
      <c r="A439" s="17"/>
    </row>
    <row r="440" spans="1:1">
      <c r="A440" s="17"/>
    </row>
    <row r="441" spans="1:1">
      <c r="A441" s="17"/>
    </row>
    <row r="442" spans="1:1">
      <c r="A442" s="17"/>
    </row>
    <row r="443" spans="1:1">
      <c r="A443" s="17"/>
    </row>
    <row r="444" spans="1:1">
      <c r="A444" s="17"/>
    </row>
    <row r="445" spans="1:1">
      <c r="A445" s="17"/>
    </row>
    <row r="446" spans="1:1">
      <c r="A446" s="17"/>
    </row>
    <row r="447" spans="1:1">
      <c r="A447" s="17"/>
    </row>
    <row r="448" spans="1:1">
      <c r="A448" s="17"/>
    </row>
    <row r="449" spans="1:1">
      <c r="A449" s="17"/>
    </row>
    <row r="450" spans="1:1">
      <c r="A450" s="17"/>
    </row>
    <row r="451" spans="1:1">
      <c r="A451" s="17"/>
    </row>
    <row r="452" spans="1:1">
      <c r="A452" s="17"/>
    </row>
    <row r="453" spans="1:1">
      <c r="A453" s="17"/>
    </row>
    <row r="454" spans="1:1">
      <c r="A454" s="17"/>
    </row>
    <row r="455" spans="1:1">
      <c r="A455" s="17"/>
    </row>
    <row r="456" spans="1:1">
      <c r="A456" s="17"/>
    </row>
    <row r="457" spans="1:1">
      <c r="A457" s="17"/>
    </row>
    <row r="458" spans="1:1">
      <c r="A458" s="17"/>
    </row>
    <row r="459" spans="1:1">
      <c r="A459" s="17"/>
    </row>
    <row r="460" spans="1:1">
      <c r="A460" s="17"/>
    </row>
    <row r="461" spans="1:1">
      <c r="A461" s="17"/>
    </row>
    <row r="462" spans="1:1">
      <c r="A462" s="17"/>
    </row>
    <row r="463" spans="1:1">
      <c r="A463" s="17"/>
    </row>
    <row r="464" spans="1:1">
      <c r="A464" s="17"/>
    </row>
    <row r="465" spans="1:1">
      <c r="A465" s="17"/>
    </row>
    <row r="466" spans="1:1">
      <c r="A466" s="17"/>
    </row>
    <row r="467" spans="1:1">
      <c r="A467" s="17"/>
    </row>
    <row r="468" spans="1:1">
      <c r="A468" s="17"/>
    </row>
    <row r="469" spans="1:1">
      <c r="A469" s="17"/>
    </row>
    <row r="470" spans="1:1">
      <c r="A470" s="17"/>
    </row>
    <row r="471" spans="1:1">
      <c r="A471" s="17"/>
    </row>
    <row r="472" spans="1:1">
      <c r="A472" s="17"/>
    </row>
    <row r="473" spans="1:1">
      <c r="A473" s="17"/>
    </row>
    <row r="474" spans="1:1">
      <c r="A474" s="17"/>
    </row>
    <row r="475" spans="1:1">
      <c r="A475" s="17"/>
    </row>
    <row r="476" spans="1:1">
      <c r="A476" s="17"/>
    </row>
    <row r="477" spans="1:1">
      <c r="A477" s="17"/>
    </row>
    <row r="478" spans="1:1">
      <c r="A478" s="17"/>
    </row>
    <row r="479" spans="1:1">
      <c r="A479" s="17"/>
    </row>
    <row r="480" spans="1:1">
      <c r="A480" s="17"/>
    </row>
    <row r="481" spans="1:1">
      <c r="A481" s="17"/>
    </row>
    <row r="482" spans="1:1">
      <c r="A482" s="17"/>
    </row>
    <row r="483" spans="1:1">
      <c r="A483" s="17"/>
    </row>
    <row r="484" spans="1:1">
      <c r="A484" s="17"/>
    </row>
    <row r="485" spans="1:1">
      <c r="A485" s="17"/>
    </row>
    <row r="486" spans="1:1">
      <c r="A486" s="17"/>
    </row>
    <row r="487" spans="1:1">
      <c r="A487" s="17"/>
    </row>
    <row r="488" spans="1:1">
      <c r="A488" s="17"/>
    </row>
    <row r="489" spans="1:1">
      <c r="A489" s="17"/>
    </row>
    <row r="490" spans="1:1">
      <c r="A490" s="17"/>
    </row>
    <row r="491" spans="1:1">
      <c r="A491" s="17"/>
    </row>
    <row r="492" spans="1:1">
      <c r="A492" s="17"/>
    </row>
    <row r="493" spans="1:1">
      <c r="A493" s="17"/>
    </row>
    <row r="494" spans="1:1">
      <c r="A494" s="17"/>
    </row>
    <row r="495" spans="1:1">
      <c r="A495" s="17"/>
    </row>
    <row r="496" spans="1:1">
      <c r="A496" s="17"/>
    </row>
    <row r="497" spans="1:1">
      <c r="A497" s="17"/>
    </row>
    <row r="498" spans="1:1">
      <c r="A498" s="17"/>
    </row>
    <row r="499" spans="1:1">
      <c r="A499" s="17"/>
    </row>
    <row r="500" spans="1:1">
      <c r="A500" s="17"/>
    </row>
    <row r="501" spans="1:1">
      <c r="A501" s="17"/>
    </row>
    <row r="502" spans="1:1">
      <c r="A502" s="17"/>
    </row>
    <row r="503" spans="1:1">
      <c r="A503" s="17"/>
    </row>
    <row r="504" spans="1:1">
      <c r="A504" s="17"/>
    </row>
    <row r="505" spans="1:1">
      <c r="A505" s="17"/>
    </row>
    <row r="506" spans="1:1">
      <c r="A506" s="17"/>
    </row>
    <row r="507" spans="1:1">
      <c r="A507" s="17"/>
    </row>
    <row r="508" spans="1:1">
      <c r="A508" s="17"/>
    </row>
    <row r="509" spans="1:1">
      <c r="A509" s="17"/>
    </row>
    <row r="510" spans="1:1">
      <c r="A510" s="17"/>
    </row>
    <row r="511" spans="1:1">
      <c r="A511" s="17"/>
    </row>
    <row r="512" spans="1:1">
      <c r="A512" s="17"/>
    </row>
    <row r="513" spans="1:1">
      <c r="A513" s="17"/>
    </row>
    <row r="514" spans="1:1">
      <c r="A514" s="17"/>
    </row>
    <row r="515" spans="1:1">
      <c r="A515" s="17"/>
    </row>
    <row r="516" spans="1:1">
      <c r="A516" s="17"/>
    </row>
    <row r="517" spans="1:1">
      <c r="A517" s="17"/>
    </row>
    <row r="518" spans="1:1">
      <c r="A518" s="17"/>
    </row>
    <row r="519" spans="1:1">
      <c r="A519" s="17"/>
    </row>
    <row r="520" spans="1:1">
      <c r="A520" s="17"/>
    </row>
    <row r="521" spans="1:1">
      <c r="A521" s="17"/>
    </row>
    <row r="522" spans="1:1">
      <c r="A522" s="17"/>
    </row>
    <row r="523" spans="1:1">
      <c r="A523" s="17"/>
    </row>
    <row r="524" spans="1:1">
      <c r="A524" s="17"/>
    </row>
    <row r="525" spans="1:1">
      <c r="A525" s="17"/>
    </row>
    <row r="526" spans="1:1">
      <c r="A526" s="17"/>
    </row>
    <row r="527" spans="1:1">
      <c r="A527" s="17"/>
    </row>
    <row r="528" spans="1:1">
      <c r="A528" s="17"/>
    </row>
    <row r="529" spans="1:1">
      <c r="A529" s="17"/>
    </row>
    <row r="530" spans="1:1">
      <c r="A530" s="17"/>
    </row>
    <row r="531" spans="1:1">
      <c r="A531" s="17"/>
    </row>
    <row r="532" spans="1:1">
      <c r="A532" s="17"/>
    </row>
    <row r="533" spans="1:1">
      <c r="A533" s="17"/>
    </row>
    <row r="534" spans="1:1">
      <c r="A534" s="17"/>
    </row>
    <row r="535" spans="1:1">
      <c r="A535" s="17"/>
    </row>
    <row r="536" spans="1:1">
      <c r="A536" s="17"/>
    </row>
    <row r="537" spans="1:1">
      <c r="A537" s="17"/>
    </row>
    <row r="538" spans="1:1">
      <c r="A538" s="17"/>
    </row>
    <row r="539" spans="1:1">
      <c r="A539" s="17"/>
    </row>
    <row r="540" spans="1:1">
      <c r="A540" s="17"/>
    </row>
    <row r="541" spans="1:1">
      <c r="A541" s="17"/>
    </row>
    <row r="542" spans="1:1">
      <c r="A542" s="17"/>
    </row>
    <row r="543" spans="1:1">
      <c r="A543" s="17"/>
    </row>
    <row r="544" spans="1:1">
      <c r="A544" s="17"/>
    </row>
    <row r="545" spans="1:1">
      <c r="A545" s="17"/>
    </row>
    <row r="546" spans="1:1">
      <c r="A546" s="17"/>
    </row>
    <row r="547" spans="1:1">
      <c r="A547" s="17"/>
    </row>
    <row r="548" spans="1:1">
      <c r="A548" s="17"/>
    </row>
    <row r="549" spans="1:1">
      <c r="A549" s="17"/>
    </row>
    <row r="550" spans="1:1">
      <c r="A550" s="17"/>
    </row>
    <row r="551" spans="1:1">
      <c r="A551" s="17"/>
    </row>
    <row r="552" spans="1:1">
      <c r="A552" s="17"/>
    </row>
    <row r="553" spans="1:1">
      <c r="A553" s="17"/>
    </row>
    <row r="554" spans="1:1">
      <c r="A554" s="17"/>
    </row>
    <row r="555" spans="1:1">
      <c r="A555" s="17"/>
    </row>
    <row r="556" spans="1:1">
      <c r="A556" s="17"/>
    </row>
    <row r="557" spans="1:1">
      <c r="A557" s="17"/>
    </row>
    <row r="558" spans="1:1">
      <c r="A558" s="17"/>
    </row>
    <row r="559" spans="1:1">
      <c r="A559" s="17"/>
    </row>
    <row r="560" spans="1:1">
      <c r="A560" s="17"/>
    </row>
    <row r="561" spans="1:1">
      <c r="A561" s="17"/>
    </row>
    <row r="562" spans="1:1">
      <c r="A562" s="17"/>
    </row>
    <row r="563" spans="1:1">
      <c r="A563" s="17"/>
    </row>
    <row r="564" spans="1:1">
      <c r="A564" s="17"/>
    </row>
    <row r="565" spans="1:1">
      <c r="A565" s="17"/>
    </row>
    <row r="566" spans="1:1">
      <c r="A566" s="17"/>
    </row>
    <row r="567" spans="1:1">
      <c r="A567" s="17"/>
    </row>
    <row r="568" spans="1:1">
      <c r="A568" s="17"/>
    </row>
    <row r="569" spans="1:1">
      <c r="A569" s="17"/>
    </row>
    <row r="570" spans="1:1">
      <c r="A570" s="17"/>
    </row>
    <row r="571" spans="1:1">
      <c r="A571" s="17"/>
    </row>
    <row r="572" spans="1:1">
      <c r="A572" s="17"/>
    </row>
    <row r="573" spans="1:1">
      <c r="A573" s="17"/>
    </row>
    <row r="574" spans="1:1">
      <c r="A574" s="17"/>
    </row>
    <row r="575" spans="1:1">
      <c r="A575" s="17"/>
    </row>
    <row r="576" spans="1:1">
      <c r="A576" s="17"/>
    </row>
    <row r="577" spans="1:1">
      <c r="A577" s="17"/>
    </row>
    <row r="578" spans="1:1">
      <c r="A578" s="17"/>
    </row>
    <row r="579" spans="1:1">
      <c r="A579" s="17"/>
    </row>
    <row r="580" spans="1:1">
      <c r="A580" s="17"/>
    </row>
    <row r="581" spans="1:1">
      <c r="A581" s="17"/>
    </row>
    <row r="582" spans="1:1">
      <c r="A582" s="17"/>
    </row>
    <row r="583" spans="1:1">
      <c r="A583" s="17"/>
    </row>
    <row r="584" spans="1:1">
      <c r="A584" s="17"/>
    </row>
    <row r="585" spans="1:1">
      <c r="A585" s="17"/>
    </row>
    <row r="586" spans="1:1">
      <c r="A586" s="17"/>
    </row>
    <row r="587" spans="1:1">
      <c r="A587" s="17"/>
    </row>
    <row r="588" spans="1:1">
      <c r="A588" s="17"/>
    </row>
    <row r="589" spans="1:1">
      <c r="A589" s="17"/>
    </row>
    <row r="590" spans="1:1">
      <c r="A590" s="17"/>
    </row>
    <row r="591" spans="1:1">
      <c r="A591" s="17"/>
    </row>
    <row r="592" spans="1:1">
      <c r="A592" s="17"/>
    </row>
    <row r="593" spans="1:1">
      <c r="A593" s="17"/>
    </row>
    <row r="594" spans="1:1">
      <c r="A594" s="17"/>
    </row>
    <row r="595" spans="1:1">
      <c r="A595" s="17"/>
    </row>
    <row r="596" spans="1:1">
      <c r="A596" s="17"/>
    </row>
    <row r="597" spans="1:1">
      <c r="A597" s="17"/>
    </row>
    <row r="598" spans="1:1">
      <c r="A598" s="17"/>
    </row>
    <row r="599" spans="1:1">
      <c r="A599" s="17"/>
    </row>
    <row r="600" spans="1:1">
      <c r="A600" s="17"/>
    </row>
    <row r="601" spans="1:1">
      <c r="A601" s="17"/>
    </row>
    <row r="602" spans="1:1">
      <c r="A602" s="17"/>
    </row>
    <row r="603" spans="1:1">
      <c r="A603" s="17"/>
    </row>
    <row r="604" spans="1:1">
      <c r="A604" s="17"/>
    </row>
    <row r="605" spans="1:1">
      <c r="A605" s="17"/>
    </row>
    <row r="606" spans="1:1">
      <c r="A606" s="17"/>
    </row>
    <row r="607" spans="1:1">
      <c r="A607" s="17"/>
    </row>
    <row r="608" spans="1:1">
      <c r="A608" s="17"/>
    </row>
    <row r="609" spans="1:1">
      <c r="A609" s="17"/>
    </row>
    <row r="610" spans="1:1">
      <c r="A610" s="17"/>
    </row>
    <row r="611" spans="1:1">
      <c r="A611" s="17"/>
    </row>
    <row r="612" spans="1:1">
      <c r="A612" s="17"/>
    </row>
    <row r="613" spans="1:1">
      <c r="A613" s="17"/>
    </row>
    <row r="614" spans="1:1">
      <c r="A614" s="17"/>
    </row>
    <row r="615" spans="1:1">
      <c r="A615" s="17"/>
    </row>
    <row r="616" spans="1:1">
      <c r="A616" s="17"/>
    </row>
    <row r="617" spans="1:1">
      <c r="A617" s="17"/>
    </row>
    <row r="618" spans="1:1">
      <c r="A618" s="17"/>
    </row>
    <row r="619" spans="1:1">
      <c r="A619" s="17"/>
    </row>
    <row r="620" spans="1:1">
      <c r="A620" s="17"/>
    </row>
    <row r="621" spans="1:1">
      <c r="A621" s="17"/>
    </row>
    <row r="622" spans="1:1">
      <c r="A622" s="17"/>
    </row>
    <row r="623" spans="1:1">
      <c r="A623" s="17"/>
    </row>
    <row r="624" spans="1:1">
      <c r="A624" s="17"/>
    </row>
    <row r="625" spans="1:1">
      <c r="A625" s="17"/>
    </row>
    <row r="626" spans="1:1">
      <c r="A626" s="17"/>
    </row>
    <row r="627" spans="1:1">
      <c r="A627" s="17"/>
    </row>
    <row r="628" spans="1:1">
      <c r="A628" s="17"/>
    </row>
    <row r="629" spans="1:1">
      <c r="A629" s="17"/>
    </row>
    <row r="630" spans="1:1">
      <c r="A630" s="17"/>
    </row>
    <row r="631" spans="1:1">
      <c r="A631" s="17"/>
    </row>
    <row r="632" spans="1:1">
      <c r="A632" s="17"/>
    </row>
    <row r="633" spans="1:1">
      <c r="A633" s="17"/>
    </row>
    <row r="634" spans="1:1">
      <c r="A634" s="17"/>
    </row>
    <row r="635" spans="1:1">
      <c r="A635" s="17"/>
    </row>
    <row r="636" spans="1:1">
      <c r="A636" s="17"/>
    </row>
    <row r="637" spans="1:1">
      <c r="A637" s="17"/>
    </row>
    <row r="638" spans="1:1">
      <c r="A638" s="17"/>
    </row>
    <row r="639" spans="1:1">
      <c r="A639" s="17"/>
    </row>
    <row r="640" spans="1:1">
      <c r="A640" s="17"/>
    </row>
    <row r="641" spans="1:1">
      <c r="A641" s="17"/>
    </row>
    <row r="642" spans="1:1">
      <c r="A642" s="17"/>
    </row>
    <row r="643" spans="1:1">
      <c r="A643" s="17"/>
    </row>
    <row r="644" spans="1:1">
      <c r="A644" s="17"/>
    </row>
    <row r="645" spans="1:1">
      <c r="A645" s="17"/>
    </row>
    <row r="646" spans="1:1">
      <c r="A646" s="17"/>
    </row>
    <row r="647" spans="1:1">
      <c r="A647" s="17"/>
    </row>
    <row r="648" spans="1:1">
      <c r="A648" s="17"/>
    </row>
    <row r="649" spans="1:1">
      <c r="A649" s="17"/>
    </row>
    <row r="650" spans="1:1">
      <c r="A650" s="17"/>
    </row>
    <row r="651" spans="1:1">
      <c r="A651" s="17"/>
    </row>
    <row r="652" spans="1:1">
      <c r="A652" s="17"/>
    </row>
    <row r="653" spans="1:1">
      <c r="A653" s="17"/>
    </row>
    <row r="654" spans="1:1">
      <c r="A654" s="17"/>
    </row>
    <row r="655" spans="1:1">
      <c r="A655" s="17"/>
    </row>
    <row r="656" spans="1:1">
      <c r="A656" s="17"/>
    </row>
    <row r="657" spans="1:1">
      <c r="A657" s="17"/>
    </row>
    <row r="658" spans="1:1">
      <c r="A658" s="17"/>
    </row>
    <row r="659" spans="1:1">
      <c r="A659" s="17"/>
    </row>
    <row r="660" spans="1:1">
      <c r="A660" s="17"/>
    </row>
    <row r="661" spans="1:1">
      <c r="A661" s="17"/>
    </row>
    <row r="662" spans="1:1">
      <c r="A662" s="17"/>
    </row>
    <row r="663" spans="1:1">
      <c r="A663" s="17"/>
    </row>
    <row r="664" spans="1:1">
      <c r="A664" s="17"/>
    </row>
    <row r="665" spans="1:1">
      <c r="A665" s="17"/>
    </row>
    <row r="666" spans="1:1">
      <c r="A666" s="17"/>
    </row>
    <row r="667" spans="1:1">
      <c r="A667" s="17"/>
    </row>
    <row r="668" spans="1:1">
      <c r="A668" s="17"/>
    </row>
    <row r="669" spans="1:1">
      <c r="A669" s="17"/>
    </row>
    <row r="670" spans="1:1">
      <c r="A670" s="17"/>
    </row>
    <row r="671" spans="1:1">
      <c r="A671" s="17"/>
    </row>
    <row r="672" spans="1:1">
      <c r="A672" s="17"/>
    </row>
    <row r="673" spans="1:1">
      <c r="A673" s="17"/>
    </row>
    <row r="674" spans="1:1">
      <c r="A674" s="17"/>
    </row>
    <row r="675" spans="1:1">
      <c r="A675" s="17"/>
    </row>
    <row r="676" spans="1:1">
      <c r="A676" s="17"/>
    </row>
    <row r="677" spans="1:1">
      <c r="A677" s="17"/>
    </row>
    <row r="678" spans="1:1">
      <c r="A678" s="17"/>
    </row>
    <row r="679" spans="1:1">
      <c r="A679" s="17"/>
    </row>
    <row r="680" spans="1:1">
      <c r="A680" s="17"/>
    </row>
    <row r="681" spans="1:1">
      <c r="A681" s="17"/>
    </row>
    <row r="682" spans="1:1">
      <c r="A682" s="17"/>
    </row>
    <row r="683" spans="1:1">
      <c r="A683" s="17"/>
    </row>
    <row r="684" spans="1:1">
      <c r="A684" s="17"/>
    </row>
    <row r="685" spans="1:1">
      <c r="A685" s="17"/>
    </row>
    <row r="686" spans="1:1">
      <c r="A686" s="17"/>
    </row>
    <row r="687" spans="1:1">
      <c r="A687" s="17"/>
    </row>
    <row r="688" spans="1:1">
      <c r="A688" s="17"/>
    </row>
    <row r="689" spans="1:1">
      <c r="A689" s="17"/>
    </row>
    <row r="690" spans="1:1">
      <c r="A690" s="17"/>
    </row>
    <row r="691" spans="1:1">
      <c r="A691" s="17"/>
    </row>
    <row r="692" spans="1:1">
      <c r="A692" s="17"/>
    </row>
    <row r="693" spans="1:1">
      <c r="A693" s="17"/>
    </row>
    <row r="694" spans="1:1">
      <c r="A694" s="17"/>
    </row>
    <row r="695" spans="1:1">
      <c r="A695" s="17"/>
    </row>
    <row r="696" spans="1:1">
      <c r="A696" s="17"/>
    </row>
    <row r="697" spans="1:1">
      <c r="A697" s="17"/>
    </row>
    <row r="698" spans="1:1">
      <c r="A698" s="17"/>
    </row>
    <row r="699" spans="1:1">
      <c r="A699" s="17"/>
    </row>
    <row r="700" spans="1:1">
      <c r="A700" s="17"/>
    </row>
    <row r="701" spans="1:1">
      <c r="A701" s="17"/>
    </row>
    <row r="702" spans="1:1">
      <c r="A702" s="17"/>
    </row>
    <row r="703" spans="1:1">
      <c r="A703" s="17"/>
    </row>
    <row r="704" spans="1:1">
      <c r="A704" s="17"/>
    </row>
    <row r="705" spans="1:1">
      <c r="A705" s="17"/>
    </row>
    <row r="706" spans="1:1">
      <c r="A706" s="17"/>
    </row>
    <row r="707" spans="1:1">
      <c r="A707" s="17"/>
    </row>
    <row r="708" spans="1:1">
      <c r="A708" s="17"/>
    </row>
    <row r="709" spans="1:1">
      <c r="A709" s="17"/>
    </row>
    <row r="710" spans="1:1">
      <c r="A710" s="17"/>
    </row>
    <row r="711" spans="1:1">
      <c r="A711" s="17"/>
    </row>
    <row r="712" spans="1:1">
      <c r="A712" s="17"/>
    </row>
    <row r="713" spans="1:1">
      <c r="A713" s="17"/>
    </row>
    <row r="714" spans="1:1">
      <c r="A714" s="17"/>
    </row>
    <row r="715" spans="1:1">
      <c r="A715" s="17"/>
    </row>
    <row r="716" spans="1:1">
      <c r="A716" s="17"/>
    </row>
    <row r="717" spans="1:1">
      <c r="A717" s="17"/>
    </row>
    <row r="718" spans="1:1">
      <c r="A718" s="17"/>
    </row>
    <row r="719" spans="1:1">
      <c r="A719" s="17"/>
    </row>
    <row r="720" spans="1:1">
      <c r="A720" s="17"/>
    </row>
    <row r="721" spans="1:1">
      <c r="A721" s="17"/>
    </row>
    <row r="722" spans="1:1">
      <c r="A722" s="17"/>
    </row>
    <row r="723" spans="1:1">
      <c r="A723" s="17"/>
    </row>
    <row r="724" spans="1:1">
      <c r="A724" s="17"/>
    </row>
    <row r="725" spans="1:1">
      <c r="A725" s="17"/>
    </row>
    <row r="726" spans="1:1">
      <c r="A726" s="17"/>
    </row>
    <row r="727" spans="1:1">
      <c r="A727" s="17"/>
    </row>
    <row r="728" spans="1:1">
      <c r="A728" s="17"/>
    </row>
    <row r="729" spans="1:1">
      <c r="A729" s="17"/>
    </row>
    <row r="730" spans="1:1">
      <c r="A730" s="17"/>
    </row>
    <row r="731" spans="1:1">
      <c r="A731" s="17"/>
    </row>
    <row r="732" spans="1:1">
      <c r="A732" s="17"/>
    </row>
    <row r="733" spans="1:1">
      <c r="A733" s="17"/>
    </row>
    <row r="734" spans="1:1">
      <c r="A734" s="17"/>
    </row>
    <row r="735" spans="1:1">
      <c r="A735" s="17"/>
    </row>
    <row r="736" spans="1:1">
      <c r="A736" s="17"/>
    </row>
    <row r="737" spans="1:1">
      <c r="A737" s="17"/>
    </row>
    <row r="738" spans="1:1">
      <c r="A738" s="17"/>
    </row>
    <row r="739" spans="1:1">
      <c r="A739" s="17"/>
    </row>
    <row r="740" spans="1:1">
      <c r="A740" s="17"/>
    </row>
    <row r="741" spans="1:1">
      <c r="A741" s="17"/>
    </row>
    <row r="742" spans="1:1">
      <c r="A742" s="17"/>
    </row>
    <row r="743" spans="1:1">
      <c r="A743" s="17"/>
    </row>
    <row r="744" spans="1:1">
      <c r="A744" s="17"/>
    </row>
    <row r="745" spans="1:1">
      <c r="A745" s="17"/>
    </row>
    <row r="746" spans="1:1">
      <c r="A746" s="17"/>
    </row>
    <row r="747" spans="1:1">
      <c r="A747" s="17"/>
    </row>
    <row r="748" spans="1:1">
      <c r="A748" s="17"/>
    </row>
    <row r="749" spans="1:1">
      <c r="A749" s="17"/>
    </row>
    <row r="750" spans="1:1">
      <c r="A750" s="17"/>
    </row>
    <row r="751" spans="1:1">
      <c r="A751" s="17"/>
    </row>
    <row r="752" spans="1:1">
      <c r="A752" s="17"/>
    </row>
    <row r="753" spans="1:1">
      <c r="A753" s="17"/>
    </row>
    <row r="754" spans="1:1">
      <c r="A754" s="17"/>
    </row>
    <row r="755" spans="1:1">
      <c r="A755" s="17"/>
    </row>
    <row r="756" spans="1:1">
      <c r="A756" s="17"/>
    </row>
    <row r="757" spans="1:1">
      <c r="A757" s="17"/>
    </row>
    <row r="758" spans="1:1">
      <c r="A758" s="17"/>
    </row>
    <row r="759" spans="1:1">
      <c r="A759" s="17"/>
    </row>
    <row r="760" spans="1:1">
      <c r="A760" s="17"/>
    </row>
    <row r="761" spans="1:1">
      <c r="A761" s="17"/>
    </row>
    <row r="762" spans="1:1">
      <c r="A762" s="17"/>
    </row>
    <row r="763" spans="1:1">
      <c r="A763" s="17"/>
    </row>
    <row r="764" spans="1:1">
      <c r="A764" s="17"/>
    </row>
    <row r="765" spans="1:1">
      <c r="A765" s="17"/>
    </row>
    <row r="766" spans="1:1">
      <c r="A766" s="17"/>
    </row>
    <row r="767" spans="1:1">
      <c r="A767" s="17"/>
    </row>
    <row r="768" spans="1:1">
      <c r="A768" s="17"/>
    </row>
    <row r="769" spans="1:1">
      <c r="A769" s="17"/>
    </row>
    <row r="770" spans="1:1">
      <c r="A770" s="17"/>
    </row>
    <row r="771" spans="1:1">
      <c r="A771" s="17"/>
    </row>
    <row r="772" spans="1:1">
      <c r="A772" s="17"/>
    </row>
    <row r="773" spans="1:1">
      <c r="A773" s="17"/>
    </row>
    <row r="774" spans="1:1">
      <c r="A774" s="17"/>
    </row>
    <row r="775" spans="1:1">
      <c r="A775" s="17"/>
    </row>
    <row r="776" spans="1:1">
      <c r="A776" s="17"/>
    </row>
    <row r="777" spans="1:1">
      <c r="A777" s="17"/>
    </row>
    <row r="778" spans="1:1">
      <c r="A778" s="17"/>
    </row>
    <row r="779" spans="1:1">
      <c r="A779" s="17"/>
    </row>
    <row r="780" spans="1:1">
      <c r="A780" s="17"/>
    </row>
    <row r="781" spans="1:1">
      <c r="A781" s="17"/>
    </row>
    <row r="782" spans="1:1">
      <c r="A782" s="17"/>
    </row>
    <row r="783" spans="1:1">
      <c r="A783" s="17"/>
    </row>
    <row r="784" spans="1:1">
      <c r="A784" s="17"/>
    </row>
    <row r="785" spans="1:1">
      <c r="A785" s="17"/>
    </row>
    <row r="786" spans="1:1">
      <c r="A786" s="17"/>
    </row>
    <row r="787" spans="1:1">
      <c r="A787" s="17"/>
    </row>
    <row r="788" spans="1:1">
      <c r="A788" s="17"/>
    </row>
    <row r="789" spans="1:1">
      <c r="A789" s="17"/>
    </row>
    <row r="790" spans="1:1">
      <c r="A790" s="17"/>
    </row>
    <row r="791" spans="1:1">
      <c r="A791" s="17"/>
    </row>
    <row r="792" spans="1:1">
      <c r="A792" s="17"/>
    </row>
    <row r="793" spans="1:1">
      <c r="A793" s="17"/>
    </row>
    <row r="794" spans="1:1">
      <c r="A794" s="17"/>
    </row>
    <row r="795" spans="1:1">
      <c r="A795" s="17"/>
    </row>
    <row r="796" spans="1:1">
      <c r="A796" s="17"/>
    </row>
    <row r="797" spans="1:1">
      <c r="A797" s="17"/>
    </row>
    <row r="798" spans="1:1">
      <c r="A798" s="17"/>
    </row>
    <row r="799" spans="1:1">
      <c r="A799" s="17"/>
    </row>
    <row r="800" spans="1:1">
      <c r="A800" s="17"/>
    </row>
    <row r="801" spans="1:1">
      <c r="A801" s="17"/>
    </row>
    <row r="802" spans="1:1">
      <c r="A802" s="17"/>
    </row>
    <row r="803" spans="1:1">
      <c r="A803" s="17"/>
    </row>
    <row r="804" spans="1:1">
      <c r="A804" s="17"/>
    </row>
    <row r="805" spans="1:1">
      <c r="A805" s="17"/>
    </row>
    <row r="806" spans="1:1">
      <c r="A806" s="17"/>
    </row>
    <row r="807" spans="1:1">
      <c r="A807" s="17"/>
    </row>
    <row r="808" spans="1:1">
      <c r="A808" s="17"/>
    </row>
    <row r="809" spans="1:1">
      <c r="A809" s="17"/>
    </row>
    <row r="810" spans="1:1">
      <c r="A810" s="17"/>
    </row>
    <row r="811" spans="1:1">
      <c r="A811" s="17"/>
    </row>
    <row r="812" spans="1:1">
      <c r="A812" s="17"/>
    </row>
    <row r="813" spans="1:1">
      <c r="A813" s="17"/>
    </row>
    <row r="814" spans="1:1">
      <c r="A814" s="17"/>
    </row>
    <row r="815" spans="1:1">
      <c r="A815" s="17"/>
    </row>
    <row r="816" spans="1:1">
      <c r="A816" s="17"/>
    </row>
    <row r="817" spans="1:1">
      <c r="A817" s="17"/>
    </row>
    <row r="818" spans="1:1">
      <c r="A818" s="17"/>
    </row>
    <row r="819" spans="1:1">
      <c r="A819" s="17"/>
    </row>
    <row r="820" spans="1:1">
      <c r="A820" s="17"/>
    </row>
    <row r="821" spans="1:1">
      <c r="A821" s="17"/>
    </row>
    <row r="822" spans="1:1">
      <c r="A822" s="17"/>
    </row>
    <row r="823" spans="1:1">
      <c r="A823" s="17"/>
    </row>
    <row r="824" spans="1:1">
      <c r="A824" s="17"/>
    </row>
    <row r="825" spans="1:1">
      <c r="A825" s="17"/>
    </row>
    <row r="826" spans="1:1">
      <c r="A826" s="17"/>
    </row>
    <row r="827" spans="1:1">
      <c r="A827" s="17"/>
    </row>
    <row r="828" spans="1:1">
      <c r="A828" s="17"/>
    </row>
    <row r="829" spans="1:1">
      <c r="A829" s="17"/>
    </row>
    <row r="830" spans="1:1">
      <c r="A830" s="17"/>
    </row>
    <row r="831" spans="1:1">
      <c r="A831" s="17"/>
    </row>
    <row r="832" spans="1:1">
      <c r="A832" s="17"/>
    </row>
    <row r="833" spans="1:1">
      <c r="A833" s="17"/>
    </row>
    <row r="834" spans="1:1">
      <c r="A834" s="17"/>
    </row>
    <row r="835" spans="1:1">
      <c r="A835" s="17"/>
    </row>
    <row r="836" spans="1:1">
      <c r="A836" s="17"/>
    </row>
    <row r="837" spans="1:1">
      <c r="A837" s="17"/>
    </row>
    <row r="838" spans="1:1">
      <c r="A838" s="17"/>
    </row>
    <row r="839" spans="1:1">
      <c r="A839" s="17"/>
    </row>
    <row r="840" spans="1:1">
      <c r="A840" s="17"/>
    </row>
    <row r="841" spans="1:1">
      <c r="A841" s="17"/>
    </row>
    <row r="842" spans="1:1">
      <c r="A842" s="17"/>
    </row>
    <row r="843" spans="1:1">
      <c r="A843" s="17"/>
    </row>
    <row r="844" spans="1:1">
      <c r="A844" s="17"/>
    </row>
    <row r="845" spans="1:1">
      <c r="A845" s="17"/>
    </row>
    <row r="846" spans="1:1">
      <c r="A846" s="17"/>
    </row>
    <row r="847" spans="1:1">
      <c r="A847" s="17"/>
    </row>
    <row r="848" spans="1:1">
      <c r="A848" s="17"/>
    </row>
    <row r="849" spans="1:1">
      <c r="A849" s="17"/>
    </row>
    <row r="850" spans="1:1">
      <c r="A850" s="17"/>
    </row>
    <row r="851" spans="1:1">
      <c r="A851" s="17"/>
    </row>
    <row r="852" spans="1:1">
      <c r="A852" s="17"/>
    </row>
    <row r="853" spans="1:1">
      <c r="A853" s="17"/>
    </row>
    <row r="854" spans="1:1">
      <c r="A854" s="17"/>
    </row>
    <row r="855" spans="1:1">
      <c r="A855" s="17"/>
    </row>
    <row r="856" spans="1:1">
      <c r="A856" s="17"/>
    </row>
    <row r="857" spans="1:1">
      <c r="A857" s="17"/>
    </row>
    <row r="858" spans="1:1">
      <c r="A858" s="17"/>
    </row>
    <row r="859" spans="1:1">
      <c r="A859" s="17"/>
    </row>
    <row r="860" spans="1:1">
      <c r="A860" s="17"/>
    </row>
    <row r="861" spans="1:1">
      <c r="A861" s="17"/>
    </row>
    <row r="862" spans="1:1">
      <c r="A862" s="17"/>
    </row>
    <row r="863" spans="1:1">
      <c r="A863" s="17"/>
    </row>
    <row r="864" spans="1:1">
      <c r="A864" s="17"/>
    </row>
    <row r="865" spans="1:1">
      <c r="A865" s="17"/>
    </row>
    <row r="866" spans="1:1">
      <c r="A866" s="17"/>
    </row>
    <row r="867" spans="1:1">
      <c r="A867" s="17"/>
    </row>
    <row r="868" spans="1:1">
      <c r="A868" s="17"/>
    </row>
    <row r="869" spans="1:1">
      <c r="A869" s="17"/>
    </row>
    <row r="870" spans="1:1">
      <c r="A870" s="17"/>
    </row>
    <row r="871" spans="1:1">
      <c r="A871" s="17"/>
    </row>
    <row r="872" spans="1:1">
      <c r="A872" s="17"/>
    </row>
    <row r="873" spans="1:1">
      <c r="A873" s="17"/>
    </row>
    <row r="874" spans="1:1">
      <c r="A874" s="17"/>
    </row>
    <row r="875" spans="1:1">
      <c r="A875" s="17"/>
    </row>
    <row r="876" spans="1:1">
      <c r="A876" s="17"/>
    </row>
    <row r="877" spans="1:1">
      <c r="A877" s="17"/>
    </row>
    <row r="878" spans="1:1">
      <c r="A878" s="17"/>
    </row>
    <row r="879" spans="1:1">
      <c r="A879" s="17"/>
    </row>
    <row r="880" spans="1:1">
      <c r="A880" s="17"/>
    </row>
    <row r="881" spans="1:1">
      <c r="A881" s="17"/>
    </row>
    <row r="882" spans="1:1">
      <c r="A882" s="17"/>
    </row>
    <row r="883" spans="1:1">
      <c r="A883" s="17"/>
    </row>
    <row r="884" spans="1:1">
      <c r="A884" s="17"/>
    </row>
    <row r="885" spans="1:1">
      <c r="A885" s="17"/>
    </row>
    <row r="886" spans="1:1">
      <c r="A886" s="17"/>
    </row>
    <row r="887" spans="1:1">
      <c r="A887" s="17"/>
    </row>
    <row r="888" spans="1:1">
      <c r="A888" s="17"/>
    </row>
    <row r="889" spans="1:1">
      <c r="A889" s="17"/>
    </row>
    <row r="890" spans="1:1">
      <c r="A890" s="17"/>
    </row>
    <row r="891" spans="1:1">
      <c r="A891" s="17"/>
    </row>
    <row r="892" spans="1:1">
      <c r="A892" s="17"/>
    </row>
    <row r="893" spans="1:1">
      <c r="A893" s="17"/>
    </row>
    <row r="894" spans="1:1">
      <c r="A894" s="17"/>
    </row>
    <row r="895" spans="1:1">
      <c r="A895" s="17"/>
    </row>
    <row r="896" spans="1:1">
      <c r="A896" s="17"/>
    </row>
    <row r="897" spans="1:1">
      <c r="A897" s="17"/>
    </row>
    <row r="898" spans="1:1">
      <c r="A898" s="17"/>
    </row>
    <row r="899" spans="1:1">
      <c r="A899" s="17"/>
    </row>
    <row r="900" spans="1:1">
      <c r="A900" s="17"/>
    </row>
    <row r="901" spans="1:1">
      <c r="A901" s="17"/>
    </row>
    <row r="902" spans="1:1">
      <c r="A902" s="17"/>
    </row>
    <row r="903" spans="1:1">
      <c r="A903" s="17"/>
    </row>
    <row r="904" spans="1:1">
      <c r="A904" s="17"/>
    </row>
    <row r="905" spans="1:1">
      <c r="A905" s="17"/>
    </row>
    <row r="906" spans="1:1">
      <c r="A906" s="17"/>
    </row>
    <row r="907" spans="1:1">
      <c r="A907" s="17"/>
    </row>
    <row r="908" spans="1:1">
      <c r="A908" s="17"/>
    </row>
    <row r="909" spans="1:1">
      <c r="A909" s="17"/>
    </row>
    <row r="910" spans="1:1">
      <c r="A910" s="17"/>
    </row>
    <row r="911" spans="1:1">
      <c r="A911" s="17"/>
    </row>
    <row r="912" spans="1:1">
      <c r="A912" s="17"/>
    </row>
    <row r="913" spans="1:1">
      <c r="A913" s="17"/>
    </row>
    <row r="914" spans="1:1">
      <c r="A914" s="17"/>
    </row>
    <row r="915" spans="1:1">
      <c r="A915" s="17"/>
    </row>
    <row r="916" spans="1:1">
      <c r="A916" s="17"/>
    </row>
    <row r="917" spans="1:1">
      <c r="A917" s="17"/>
    </row>
    <row r="918" spans="1:1">
      <c r="A918" s="17"/>
    </row>
    <row r="919" spans="1:1">
      <c r="A919" s="17"/>
    </row>
    <row r="920" spans="1:1">
      <c r="A920" s="17"/>
    </row>
    <row r="921" spans="1:1">
      <c r="A921" s="17"/>
    </row>
    <row r="922" spans="1:1">
      <c r="A922" s="17"/>
    </row>
    <row r="923" spans="1:1">
      <c r="A923" s="17"/>
    </row>
    <row r="924" spans="1:1">
      <c r="A924" s="17"/>
    </row>
    <row r="925" spans="1:1">
      <c r="A925" s="17"/>
    </row>
    <row r="926" spans="1:1">
      <c r="A926" s="17"/>
    </row>
    <row r="927" spans="1:1">
      <c r="A927" s="17"/>
    </row>
    <row r="928" spans="1:1">
      <c r="A928" s="17"/>
    </row>
    <row r="929" spans="1:1">
      <c r="A929" s="17"/>
    </row>
    <row r="930" spans="1:1">
      <c r="A930" s="17"/>
    </row>
    <row r="931" spans="1:1">
      <c r="A931" s="17"/>
    </row>
    <row r="932" spans="1:1">
      <c r="A932" s="17"/>
    </row>
    <row r="933" spans="1:1">
      <c r="A933" s="17"/>
    </row>
    <row r="934" spans="1:1">
      <c r="A934" s="17"/>
    </row>
    <row r="935" spans="1:1">
      <c r="A935" s="17"/>
    </row>
    <row r="936" spans="1:1">
      <c r="A936" s="17"/>
    </row>
    <row r="937" spans="1:1">
      <c r="A937" s="17"/>
    </row>
    <row r="938" spans="1:1">
      <c r="A938" s="17"/>
    </row>
    <row r="939" spans="1:1">
      <c r="A939" s="17"/>
    </row>
    <row r="940" spans="1:1">
      <c r="A940" s="17"/>
    </row>
    <row r="941" spans="1:1">
      <c r="A941" s="17"/>
    </row>
    <row r="942" spans="1:1">
      <c r="A942" s="17"/>
    </row>
    <row r="943" spans="1:1">
      <c r="A943" s="17"/>
    </row>
    <row r="944" spans="1:1">
      <c r="A944" s="17"/>
    </row>
    <row r="945" spans="1:1">
      <c r="A945" s="17"/>
    </row>
    <row r="946" spans="1:1">
      <c r="A946" s="17"/>
    </row>
    <row r="947" spans="1:1">
      <c r="A947" s="17"/>
    </row>
    <row r="948" spans="1:1">
      <c r="A948" s="17"/>
    </row>
    <row r="949" spans="1:1">
      <c r="A949" s="17"/>
    </row>
    <row r="950" spans="1:1">
      <c r="A950" s="17"/>
    </row>
    <row r="951" spans="1:1">
      <c r="A951" s="17"/>
    </row>
    <row r="952" spans="1:1">
      <c r="A952" s="17"/>
    </row>
    <row r="953" spans="1:1">
      <c r="A953" s="17"/>
    </row>
    <row r="954" spans="1:1">
      <c r="A954" s="17"/>
    </row>
    <row r="955" spans="1:1">
      <c r="A955" s="17"/>
    </row>
    <row r="956" spans="1:1">
      <c r="A956" s="17"/>
    </row>
    <row r="957" spans="1:1">
      <c r="A957" s="17"/>
    </row>
    <row r="958" spans="1:1">
      <c r="A958" s="17"/>
    </row>
    <row r="959" spans="1:1">
      <c r="A959" s="17"/>
    </row>
    <row r="960" spans="1:1">
      <c r="A960" s="17"/>
    </row>
    <row r="961" spans="1:1">
      <c r="A961" s="17"/>
    </row>
    <row r="962" spans="1:1">
      <c r="A962" s="17"/>
    </row>
    <row r="963" spans="1:1">
      <c r="A963" s="17"/>
    </row>
    <row r="964" spans="1:1">
      <c r="A964" s="17"/>
    </row>
    <row r="965" spans="1:1">
      <c r="A965" s="17"/>
    </row>
    <row r="966" spans="1:1">
      <c r="A966" s="17"/>
    </row>
    <row r="967" spans="1:1">
      <c r="A967" s="17"/>
    </row>
    <row r="968" spans="1:1">
      <c r="A968" s="17"/>
    </row>
    <row r="969" spans="1:1">
      <c r="A969" s="17"/>
    </row>
    <row r="970" spans="1:1">
      <c r="A970" s="17"/>
    </row>
    <row r="971" spans="1:1">
      <c r="A971" s="17"/>
    </row>
    <row r="972" spans="1:1">
      <c r="A972" s="17"/>
    </row>
    <row r="973" spans="1:1">
      <c r="A973" s="17"/>
    </row>
    <row r="974" spans="1:1">
      <c r="A974" s="17"/>
    </row>
    <row r="975" spans="1:1">
      <c r="A975" s="17"/>
    </row>
    <row r="976" spans="1:1">
      <c r="A976" s="17"/>
    </row>
    <row r="977" spans="1:1">
      <c r="A977" s="17"/>
    </row>
    <row r="978" spans="1:1">
      <c r="A978" s="17"/>
    </row>
    <row r="979" spans="1:1">
      <c r="A979" s="17"/>
    </row>
    <row r="980" spans="1:1">
      <c r="A980" s="17"/>
    </row>
    <row r="981" spans="1:1">
      <c r="A981" s="17"/>
    </row>
    <row r="982" spans="1:1">
      <c r="A982" s="17"/>
    </row>
    <row r="983" spans="1:1">
      <c r="A983" s="17"/>
    </row>
    <row r="984" spans="1:1">
      <c r="A984" s="17"/>
    </row>
    <row r="985" spans="1:1">
      <c r="A985" s="17"/>
    </row>
    <row r="986" spans="1:1">
      <c r="A986" s="17"/>
    </row>
    <row r="987" spans="1:1">
      <c r="A987" s="17"/>
    </row>
    <row r="988" spans="1:1">
      <c r="A988" s="17"/>
    </row>
    <row r="989" spans="1:1">
      <c r="A989" s="17"/>
    </row>
    <row r="990" spans="1:1">
      <c r="A990" s="17"/>
    </row>
    <row r="991" spans="1:1">
      <c r="A991" s="17"/>
    </row>
    <row r="992" spans="1:1">
      <c r="A992" s="17"/>
    </row>
    <row r="993" spans="1:1">
      <c r="A993" s="17"/>
    </row>
    <row r="994" spans="1:1">
      <c r="A994" s="17"/>
    </row>
    <row r="995" spans="1:1">
      <c r="A995" s="17"/>
    </row>
    <row r="996" spans="1:1">
      <c r="A996" s="17"/>
    </row>
    <row r="997" spans="1:1">
      <c r="A997" s="17"/>
    </row>
    <row r="998" spans="1:1">
      <c r="A998" s="17"/>
    </row>
    <row r="999" spans="1:1">
      <c r="A999" s="17"/>
    </row>
    <row r="1000" spans="1:1">
      <c r="A1000" s="17"/>
    </row>
    <row r="1001" spans="1:1">
      <c r="A1001" s="17"/>
    </row>
    <row r="1002" spans="1:1">
      <c r="A1002" s="17"/>
    </row>
  </sheetData>
  <mergeCells count="5">
    <mergeCell ref="A1:O3"/>
    <mergeCell ref="C4:F4"/>
    <mergeCell ref="G4:I4"/>
    <mergeCell ref="J4:L4"/>
    <mergeCell ref="M4:O4"/>
  </mergeCells>
  <pageMargins left="0" right="0" top="0" bottom="0" header="0" footer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S1002"/>
  <sheetViews>
    <sheetView workbookViewId="0">
      <selection activeCell="O1" activeCellId="5" sqref="J1:J1048576 K1:K1048576 L1:L1048576 M1:M1048576 N1:N1048576 O1:O1048576"/>
    </sheetView>
  </sheetViews>
  <sheetFormatPr defaultColWidth="12.5703125" defaultRowHeight="12.75"/>
  <cols>
    <col min="2" max="2" width="5.140625" customWidth="1"/>
    <col min="3" max="4" width="10.140625" customWidth="1"/>
    <col min="5" max="5" width="6.42578125" customWidth="1"/>
    <col min="6" max="6" width="5.140625" customWidth="1"/>
    <col min="7" max="8" width="10.140625" customWidth="1"/>
    <col min="9" max="9" width="5.140625" customWidth="1"/>
    <col min="10" max="11" width="10.140625" customWidth="1"/>
    <col min="12" max="12" width="5.140625" customWidth="1"/>
    <col min="13" max="14" width="10.140625" customWidth="1"/>
    <col min="15" max="15" width="5.140625" customWidth="1"/>
  </cols>
  <sheetData>
    <row r="1" spans="1:15">
      <c r="A1" s="28" t="s">
        <v>3107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</row>
    <row r="2" spans="1:15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</row>
    <row r="3" spans="1:15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</row>
    <row r="4" spans="1:15">
      <c r="A4" s="11"/>
      <c r="B4" s="11"/>
      <c r="C4" s="25" t="s">
        <v>663</v>
      </c>
      <c r="D4" s="30"/>
      <c r="E4" s="30"/>
      <c r="F4" s="30"/>
      <c r="G4" s="25" t="s">
        <v>664</v>
      </c>
      <c r="H4" s="30"/>
      <c r="I4" s="30"/>
      <c r="J4" s="25" t="s">
        <v>667</v>
      </c>
      <c r="K4" s="30"/>
      <c r="L4" s="30"/>
      <c r="M4" s="25" t="s">
        <v>668</v>
      </c>
      <c r="N4" s="30"/>
      <c r="O4" s="30"/>
    </row>
    <row r="5" spans="1:15" ht="30">
      <c r="A5" s="11" t="s">
        <v>1</v>
      </c>
      <c r="B5" s="11" t="s">
        <v>669</v>
      </c>
      <c r="C5" s="9" t="s">
        <v>670</v>
      </c>
      <c r="D5" s="9" t="s">
        <v>671</v>
      </c>
      <c r="E5" s="9" t="s">
        <v>672</v>
      </c>
      <c r="F5" s="9" t="s">
        <v>673</v>
      </c>
      <c r="G5" s="9" t="s">
        <v>670</v>
      </c>
      <c r="H5" s="9" t="s">
        <v>671</v>
      </c>
      <c r="I5" s="9" t="s">
        <v>673</v>
      </c>
      <c r="J5" s="9" t="s">
        <v>670</v>
      </c>
      <c r="K5" s="9" t="s">
        <v>671</v>
      </c>
      <c r="L5" s="9" t="s">
        <v>673</v>
      </c>
      <c r="M5" s="9" t="s">
        <v>670</v>
      </c>
      <c r="N5" s="9" t="s">
        <v>671</v>
      </c>
      <c r="O5" s="9" t="s">
        <v>673</v>
      </c>
    </row>
    <row r="6" spans="1:15" ht="20.25">
      <c r="A6" s="9" t="s">
        <v>12</v>
      </c>
      <c r="B6" s="13">
        <v>371665</v>
      </c>
      <c r="C6" s="15" t="s">
        <v>1074</v>
      </c>
      <c r="D6" s="13" t="s">
        <v>1074</v>
      </c>
      <c r="E6" s="13" t="s">
        <v>697</v>
      </c>
      <c r="F6" s="13">
        <v>-1E-3</v>
      </c>
      <c r="G6" s="13" t="s">
        <v>1061</v>
      </c>
      <c r="H6" s="15" t="s">
        <v>3108</v>
      </c>
      <c r="I6" s="13">
        <f>0.001</f>
        <v>1E-3</v>
      </c>
      <c r="J6" s="13" t="s">
        <v>828</v>
      </c>
      <c r="K6" s="15" t="s">
        <v>1405</v>
      </c>
      <c r="L6" s="13">
        <f>0.001</f>
        <v>1E-3</v>
      </c>
      <c r="M6" s="15" t="s">
        <v>859</v>
      </c>
      <c r="N6" s="13" t="s">
        <v>1633</v>
      </c>
      <c r="O6" s="13">
        <v>-1E-3</v>
      </c>
    </row>
    <row r="7" spans="1:15" ht="23.25">
      <c r="A7" s="16" t="s">
        <v>23</v>
      </c>
      <c r="B7" s="13">
        <v>39</v>
      </c>
      <c r="C7" s="13" t="s">
        <v>2036</v>
      </c>
      <c r="D7" s="13" t="s">
        <v>3109</v>
      </c>
      <c r="E7" s="13">
        <v>0.628</v>
      </c>
      <c r="F7" s="14"/>
      <c r="G7" s="13" t="s">
        <v>3110</v>
      </c>
      <c r="H7" s="13" t="s">
        <v>3111</v>
      </c>
      <c r="I7" s="14"/>
      <c r="J7" s="13" t="s">
        <v>3112</v>
      </c>
      <c r="K7" s="13" t="s">
        <v>3113</v>
      </c>
      <c r="L7" s="14"/>
      <c r="M7" s="13" t="s">
        <v>690</v>
      </c>
      <c r="N7" s="13" t="s">
        <v>1040</v>
      </c>
      <c r="O7" s="13">
        <v>0</v>
      </c>
    </row>
    <row r="8" spans="1:15" ht="20.25">
      <c r="A8" s="16" t="s">
        <v>33</v>
      </c>
      <c r="B8" s="13">
        <v>59306</v>
      </c>
      <c r="C8" s="15" t="s">
        <v>758</v>
      </c>
      <c r="D8" s="13" t="s">
        <v>794</v>
      </c>
      <c r="E8" s="13" t="s">
        <v>697</v>
      </c>
      <c r="F8" s="13">
        <v>-1E-3</v>
      </c>
      <c r="G8" s="15" t="s">
        <v>3114</v>
      </c>
      <c r="H8" s="13" t="s">
        <v>3115</v>
      </c>
      <c r="I8" s="13">
        <v>-7.0000000000000001E-3</v>
      </c>
      <c r="J8" s="15" t="s">
        <v>727</v>
      </c>
      <c r="K8" s="13" t="s">
        <v>2427</v>
      </c>
      <c r="L8" s="13">
        <v>-5.0000000000000001E-3</v>
      </c>
      <c r="M8" s="15" t="s">
        <v>1713</v>
      </c>
      <c r="N8" s="13" t="s">
        <v>891</v>
      </c>
      <c r="O8" s="13">
        <v>-4.0000000000000001E-3</v>
      </c>
    </row>
    <row r="9" spans="1:15" ht="20.25">
      <c r="A9" s="16" t="s">
        <v>43</v>
      </c>
      <c r="B9" s="13">
        <v>0</v>
      </c>
      <c r="C9" s="13" t="s">
        <v>1406</v>
      </c>
      <c r="D9" s="13" t="s">
        <v>1406</v>
      </c>
      <c r="E9" s="14"/>
      <c r="F9" s="14"/>
      <c r="G9" s="13" t="s">
        <v>1407</v>
      </c>
      <c r="H9" s="13" t="s">
        <v>1407</v>
      </c>
      <c r="I9" s="14"/>
      <c r="J9" s="13" t="s">
        <v>1406</v>
      </c>
      <c r="K9" s="13" t="s">
        <v>1406</v>
      </c>
      <c r="L9" s="14"/>
      <c r="M9" s="13" t="s">
        <v>1406</v>
      </c>
      <c r="N9" s="13" t="s">
        <v>1406</v>
      </c>
      <c r="O9" s="14"/>
    </row>
    <row r="10" spans="1:15" ht="47.25">
      <c r="A10" s="16" t="s">
        <v>47</v>
      </c>
      <c r="B10" s="13">
        <v>88</v>
      </c>
      <c r="C10" s="13" t="s">
        <v>3116</v>
      </c>
      <c r="D10" s="13" t="s">
        <v>3117</v>
      </c>
      <c r="E10" s="13">
        <v>5.3999999999999999E-2</v>
      </c>
      <c r="F10" s="14"/>
      <c r="G10" s="13" t="s">
        <v>3118</v>
      </c>
      <c r="H10" s="13" t="s">
        <v>3119</v>
      </c>
      <c r="I10" s="14"/>
      <c r="J10" s="13" t="s">
        <v>3120</v>
      </c>
      <c r="K10" s="13" t="s">
        <v>3121</v>
      </c>
      <c r="L10" s="14"/>
      <c r="M10" s="15" t="s">
        <v>696</v>
      </c>
      <c r="N10" s="13" t="s">
        <v>1392</v>
      </c>
      <c r="O10" s="13">
        <v>-3.0000000000000001E-3</v>
      </c>
    </row>
    <row r="11" spans="1:15" ht="20.25">
      <c r="A11" s="16" t="s">
        <v>55</v>
      </c>
      <c r="B11" s="13">
        <v>759</v>
      </c>
      <c r="C11" s="13" t="s">
        <v>3122</v>
      </c>
      <c r="D11" s="13" t="s">
        <v>3123</v>
      </c>
      <c r="E11" s="13">
        <v>0.55300000000000005</v>
      </c>
      <c r="F11" s="14"/>
      <c r="G11" s="13" t="s">
        <v>3124</v>
      </c>
      <c r="H11" s="13" t="s">
        <v>3125</v>
      </c>
      <c r="I11" s="14"/>
      <c r="J11" s="13" t="s">
        <v>3126</v>
      </c>
      <c r="K11" s="13" t="s">
        <v>3127</v>
      </c>
      <c r="L11" s="14"/>
      <c r="M11" s="15" t="s">
        <v>927</v>
      </c>
      <c r="N11" s="13" t="s">
        <v>3128</v>
      </c>
      <c r="O11" s="13">
        <v>-2E-3</v>
      </c>
    </row>
    <row r="12" spans="1:15" ht="35.25">
      <c r="A12" s="16" t="s">
        <v>66</v>
      </c>
      <c r="B12" s="13">
        <v>2660</v>
      </c>
      <c r="C12" s="13" t="s">
        <v>3129</v>
      </c>
      <c r="D12" s="15" t="s">
        <v>2361</v>
      </c>
      <c r="E12" s="13" t="s">
        <v>697</v>
      </c>
      <c r="F12" s="13">
        <f>0.045</f>
        <v>4.4999999999999998E-2</v>
      </c>
      <c r="G12" s="13" t="s">
        <v>1860</v>
      </c>
      <c r="H12" s="15" t="s">
        <v>3130</v>
      </c>
      <c r="I12" s="13">
        <f>0.055</f>
        <v>5.5E-2</v>
      </c>
      <c r="J12" s="13" t="s">
        <v>3131</v>
      </c>
      <c r="K12" s="15" t="s">
        <v>3132</v>
      </c>
      <c r="L12" s="13">
        <f>0.269</f>
        <v>0.26900000000000002</v>
      </c>
      <c r="M12" s="15" t="s">
        <v>935</v>
      </c>
      <c r="N12" s="13" t="s">
        <v>1833</v>
      </c>
      <c r="O12" s="13">
        <v>-3.6999999999999998E-2</v>
      </c>
    </row>
    <row r="13" spans="1:15" ht="35.25">
      <c r="A13" s="16" t="s">
        <v>77</v>
      </c>
      <c r="B13" s="13">
        <v>6625</v>
      </c>
      <c r="C13" s="15" t="s">
        <v>2320</v>
      </c>
      <c r="D13" s="13" t="s">
        <v>1967</v>
      </c>
      <c r="E13" s="13" t="s">
        <v>697</v>
      </c>
      <c r="F13" s="13">
        <v>-4.0000000000000001E-3</v>
      </c>
      <c r="G13" s="13" t="s">
        <v>3133</v>
      </c>
      <c r="H13" s="13" t="s">
        <v>3134</v>
      </c>
      <c r="I13" s="14"/>
      <c r="J13" s="13" t="s">
        <v>3135</v>
      </c>
      <c r="K13" s="13" t="s">
        <v>3136</v>
      </c>
      <c r="L13" s="14"/>
      <c r="M13" s="15" t="s">
        <v>677</v>
      </c>
      <c r="N13" s="13" t="s">
        <v>1312</v>
      </c>
      <c r="O13" s="13">
        <v>-8.9999999999999993E-3</v>
      </c>
    </row>
    <row r="14" spans="1:15" ht="20.25">
      <c r="A14" s="16" t="s">
        <v>84</v>
      </c>
      <c r="B14" s="13">
        <v>362146</v>
      </c>
      <c r="C14" s="13" t="s">
        <v>3137</v>
      </c>
      <c r="D14" s="13" t="s">
        <v>3138</v>
      </c>
      <c r="E14" s="13">
        <v>5.1999999999999998E-2</v>
      </c>
      <c r="F14" s="14"/>
      <c r="G14" s="13" t="s">
        <v>988</v>
      </c>
      <c r="H14" s="13" t="s">
        <v>767</v>
      </c>
      <c r="I14" s="14"/>
      <c r="J14" s="15" t="s">
        <v>832</v>
      </c>
      <c r="K14" s="13" t="s">
        <v>897</v>
      </c>
      <c r="L14" s="13">
        <v>-3.0000000000000001E-3</v>
      </c>
      <c r="M14" s="13" t="s">
        <v>3139</v>
      </c>
      <c r="N14" s="13" t="s">
        <v>3140</v>
      </c>
      <c r="O14" s="14"/>
    </row>
    <row r="15" spans="1:15" ht="23.25">
      <c r="A15" s="16" t="s">
        <v>95</v>
      </c>
      <c r="B15" s="13">
        <v>492</v>
      </c>
      <c r="C15" s="13" t="s">
        <v>3141</v>
      </c>
      <c r="D15" s="13" t="s">
        <v>818</v>
      </c>
      <c r="E15" s="13">
        <v>0.14499999999999999</v>
      </c>
      <c r="F15" s="14"/>
      <c r="G15" s="13" t="s">
        <v>3142</v>
      </c>
      <c r="H15" s="13" t="s">
        <v>3143</v>
      </c>
      <c r="I15" s="14"/>
      <c r="J15" s="13" t="s">
        <v>3144</v>
      </c>
      <c r="K15" s="15" t="s">
        <v>3145</v>
      </c>
      <c r="L15" s="13">
        <f>0.128</f>
        <v>0.128</v>
      </c>
      <c r="M15" s="15" t="s">
        <v>1392</v>
      </c>
      <c r="N15" s="13" t="s">
        <v>804</v>
      </c>
      <c r="O15" s="13">
        <v>-1.0999999999999999E-2</v>
      </c>
    </row>
    <row r="16" spans="1:15" ht="23.25">
      <c r="A16" s="16" t="s">
        <v>105</v>
      </c>
      <c r="B16" s="13">
        <v>1531</v>
      </c>
      <c r="C16" s="13" t="s">
        <v>3146</v>
      </c>
      <c r="D16" s="13" t="s">
        <v>3147</v>
      </c>
      <c r="E16" s="13" t="s">
        <v>697</v>
      </c>
      <c r="F16" s="14"/>
      <c r="G16" s="13" t="s">
        <v>3148</v>
      </c>
      <c r="H16" s="13" t="s">
        <v>3149</v>
      </c>
      <c r="I16" s="14"/>
      <c r="J16" s="13" t="s">
        <v>3150</v>
      </c>
      <c r="K16" s="15" t="s">
        <v>3151</v>
      </c>
      <c r="L16" s="13">
        <f>0.069</f>
        <v>6.9000000000000006E-2</v>
      </c>
      <c r="M16" s="15" t="s">
        <v>680</v>
      </c>
      <c r="N16" s="13" t="s">
        <v>843</v>
      </c>
      <c r="O16" s="13">
        <v>-2.3E-2</v>
      </c>
    </row>
    <row r="17" spans="1:15" ht="23.25">
      <c r="A17" s="16" t="s">
        <v>115</v>
      </c>
      <c r="B17" s="13">
        <v>1477</v>
      </c>
      <c r="C17" s="13" t="s">
        <v>3152</v>
      </c>
      <c r="D17" s="13" t="s">
        <v>3153</v>
      </c>
      <c r="E17" s="13">
        <v>0.04</v>
      </c>
      <c r="F17" s="14"/>
      <c r="G17" s="13" t="s">
        <v>3154</v>
      </c>
      <c r="H17" s="13" t="s">
        <v>3155</v>
      </c>
      <c r="I17" s="14"/>
      <c r="J17" s="13" t="s">
        <v>3156</v>
      </c>
      <c r="K17" s="15" t="s">
        <v>3157</v>
      </c>
      <c r="L17" s="13">
        <f>0.084</f>
        <v>8.4000000000000005E-2</v>
      </c>
      <c r="M17" s="15" t="s">
        <v>735</v>
      </c>
      <c r="N17" s="13" t="s">
        <v>1199</v>
      </c>
      <c r="O17" s="13">
        <v>-3.5000000000000003E-2</v>
      </c>
    </row>
    <row r="18" spans="1:15" ht="20.25">
      <c r="A18" s="16" t="s">
        <v>125</v>
      </c>
      <c r="B18" s="13">
        <v>347435</v>
      </c>
      <c r="C18" s="15" t="s">
        <v>3158</v>
      </c>
      <c r="D18" s="13" t="s">
        <v>3159</v>
      </c>
      <c r="E18" s="13" t="s">
        <v>697</v>
      </c>
      <c r="F18" s="13">
        <v>-1.7000000000000001E-2</v>
      </c>
      <c r="G18" s="15" t="s">
        <v>3160</v>
      </c>
      <c r="H18" s="13" t="s">
        <v>3161</v>
      </c>
      <c r="I18" s="13">
        <v>-5.0000000000000001E-3</v>
      </c>
      <c r="J18" s="15" t="s">
        <v>945</v>
      </c>
      <c r="K18" s="13" t="s">
        <v>1161</v>
      </c>
      <c r="L18" s="13">
        <v>-3.0000000000000001E-3</v>
      </c>
      <c r="M18" s="13" t="s">
        <v>3162</v>
      </c>
      <c r="N18" s="13" t="s">
        <v>3163</v>
      </c>
      <c r="O18" s="14"/>
    </row>
    <row r="19" spans="1:15" ht="23.25">
      <c r="A19" s="16" t="s">
        <v>135</v>
      </c>
      <c r="B19" s="13">
        <v>14110</v>
      </c>
      <c r="C19" s="13" t="s">
        <v>3164</v>
      </c>
      <c r="D19" s="13" t="s">
        <v>3165</v>
      </c>
      <c r="E19" s="13">
        <v>8.0000000000000002E-3</v>
      </c>
      <c r="F19" s="14"/>
      <c r="G19" s="15" t="s">
        <v>3166</v>
      </c>
      <c r="H19" s="13" t="s">
        <v>3167</v>
      </c>
      <c r="I19" s="13">
        <v>-2.1999999999999999E-2</v>
      </c>
      <c r="J19" s="13" t="s">
        <v>3168</v>
      </c>
      <c r="K19" s="13" t="s">
        <v>3169</v>
      </c>
      <c r="L19" s="14"/>
      <c r="M19" s="15" t="s">
        <v>1451</v>
      </c>
      <c r="N19" s="13" t="s">
        <v>913</v>
      </c>
      <c r="O19" s="13">
        <v>-1.2E-2</v>
      </c>
    </row>
    <row r="20" spans="1:15" ht="23.25">
      <c r="A20" s="16" t="s">
        <v>144</v>
      </c>
      <c r="B20" s="13">
        <v>3967</v>
      </c>
      <c r="C20" s="13" t="s">
        <v>2270</v>
      </c>
      <c r="D20" s="13" t="s">
        <v>1078</v>
      </c>
      <c r="E20" s="13">
        <v>0.23699999999999999</v>
      </c>
      <c r="F20" s="14"/>
      <c r="G20" s="15" t="s">
        <v>3170</v>
      </c>
      <c r="H20" s="13" t="s">
        <v>3171</v>
      </c>
      <c r="I20" s="13">
        <v>-1.9E-2</v>
      </c>
      <c r="J20" s="13" t="s">
        <v>3172</v>
      </c>
      <c r="K20" s="13" t="s">
        <v>3173</v>
      </c>
      <c r="L20" s="14"/>
      <c r="M20" s="13" t="s">
        <v>3174</v>
      </c>
      <c r="N20" s="13" t="s">
        <v>935</v>
      </c>
      <c r="O20" s="14"/>
    </row>
    <row r="21" spans="1:15" ht="20.25">
      <c r="A21" s="16" t="s">
        <v>154</v>
      </c>
      <c r="B21" s="13">
        <v>3635</v>
      </c>
      <c r="C21" s="13" t="s">
        <v>936</v>
      </c>
      <c r="D21" s="13" t="s">
        <v>936</v>
      </c>
      <c r="E21" s="13">
        <v>0.93899999999999995</v>
      </c>
      <c r="F21" s="14"/>
      <c r="G21" s="15" t="s">
        <v>3175</v>
      </c>
      <c r="H21" s="13" t="s">
        <v>3176</v>
      </c>
      <c r="I21" s="13">
        <v>-2.8000000000000001E-2</v>
      </c>
      <c r="J21" s="13" t="s">
        <v>3177</v>
      </c>
      <c r="K21" s="13" t="s">
        <v>3178</v>
      </c>
      <c r="L21" s="14"/>
      <c r="M21" s="15" t="s">
        <v>1392</v>
      </c>
      <c r="N21" s="13" t="s">
        <v>794</v>
      </c>
      <c r="O21" s="13">
        <v>-4.0000000000000001E-3</v>
      </c>
    </row>
    <row r="22" spans="1:15" ht="35.25">
      <c r="A22" s="16" t="s">
        <v>161</v>
      </c>
      <c r="B22" s="13">
        <v>14709</v>
      </c>
      <c r="C22" s="13" t="s">
        <v>3179</v>
      </c>
      <c r="D22" s="15" t="s">
        <v>3180</v>
      </c>
      <c r="E22" s="13" t="s">
        <v>697</v>
      </c>
      <c r="F22" s="13">
        <f>0.022</f>
        <v>2.1999999999999999E-2</v>
      </c>
      <c r="G22" s="15" t="s">
        <v>3181</v>
      </c>
      <c r="H22" s="13" t="s">
        <v>3182</v>
      </c>
      <c r="I22" s="13">
        <v>-1.6E-2</v>
      </c>
      <c r="J22" s="13" t="s">
        <v>3183</v>
      </c>
      <c r="K22" s="15" t="s">
        <v>3184</v>
      </c>
      <c r="L22" s="13">
        <f>0.026</f>
        <v>2.5999999999999999E-2</v>
      </c>
      <c r="M22" s="15" t="s">
        <v>865</v>
      </c>
      <c r="N22" s="13" t="s">
        <v>3185</v>
      </c>
      <c r="O22" s="13">
        <v>-0.01</v>
      </c>
    </row>
    <row r="23" spans="1:15" ht="23.25">
      <c r="A23" s="16" t="s">
        <v>172</v>
      </c>
      <c r="B23" s="13">
        <v>14142</v>
      </c>
      <c r="C23" s="13" t="s">
        <v>833</v>
      </c>
      <c r="D23" s="13" t="s">
        <v>772</v>
      </c>
      <c r="E23" s="13">
        <v>0.22900000000000001</v>
      </c>
      <c r="F23" s="14"/>
      <c r="G23" s="13" t="s">
        <v>3186</v>
      </c>
      <c r="H23" s="13" t="s">
        <v>3187</v>
      </c>
      <c r="I23" s="14"/>
      <c r="J23" s="13" t="s">
        <v>3188</v>
      </c>
      <c r="K23" s="15" t="s">
        <v>3189</v>
      </c>
      <c r="L23" s="13">
        <f>0.013</f>
        <v>1.2999999999999999E-2</v>
      </c>
      <c r="M23" s="15" t="s">
        <v>1283</v>
      </c>
      <c r="N23" s="13" t="s">
        <v>3190</v>
      </c>
      <c r="O23" s="13">
        <v>-8.0000000000000002E-3</v>
      </c>
    </row>
    <row r="24" spans="1:15" ht="20.25">
      <c r="A24" s="11" t="s">
        <v>182</v>
      </c>
      <c r="B24" s="13">
        <v>49080</v>
      </c>
      <c r="C24" s="13" t="s">
        <v>3106</v>
      </c>
      <c r="D24" s="15" t="s">
        <v>3191</v>
      </c>
      <c r="E24" s="13" t="s">
        <v>697</v>
      </c>
      <c r="F24" s="13">
        <f>0.005</f>
        <v>5.0000000000000001E-3</v>
      </c>
      <c r="G24" s="15" t="s">
        <v>3192</v>
      </c>
      <c r="H24" s="13" t="s">
        <v>3193</v>
      </c>
      <c r="I24" s="13">
        <v>-2.1999999999999999E-2</v>
      </c>
      <c r="J24" s="13" t="s">
        <v>3194</v>
      </c>
      <c r="K24" s="15" t="s">
        <v>3179</v>
      </c>
      <c r="L24" s="13">
        <f>0.055</f>
        <v>5.5E-2</v>
      </c>
      <c r="M24" s="15" t="s">
        <v>1386</v>
      </c>
      <c r="N24" s="13" t="s">
        <v>797</v>
      </c>
      <c r="O24" s="13">
        <v>-1.4E-2</v>
      </c>
    </row>
    <row r="25" spans="1:15" ht="23.25">
      <c r="A25" s="16" t="s">
        <v>192</v>
      </c>
      <c r="B25" s="13">
        <v>7405</v>
      </c>
      <c r="C25" s="13" t="s">
        <v>3195</v>
      </c>
      <c r="D25" s="15" t="s">
        <v>676</v>
      </c>
      <c r="E25" s="13" t="s">
        <v>697</v>
      </c>
      <c r="F25" s="13">
        <f>0.086</f>
        <v>8.5999999999999993E-2</v>
      </c>
      <c r="G25" s="13" t="s">
        <v>3196</v>
      </c>
      <c r="H25" s="15" t="s">
        <v>3197</v>
      </c>
      <c r="I25" s="13">
        <f>0.405</f>
        <v>0.40500000000000003</v>
      </c>
      <c r="J25" s="13" t="s">
        <v>3198</v>
      </c>
      <c r="K25" s="15" t="s">
        <v>3199</v>
      </c>
      <c r="L25" s="13">
        <f>0.41</f>
        <v>0.41</v>
      </c>
      <c r="M25" s="15" t="s">
        <v>3200</v>
      </c>
      <c r="N25" s="13" t="s">
        <v>1651</v>
      </c>
      <c r="O25" s="13">
        <v>-4.0000000000000001E-3</v>
      </c>
    </row>
    <row r="26" spans="1:15" ht="20.25">
      <c r="A26" s="16" t="s">
        <v>202</v>
      </c>
      <c r="B26" s="13">
        <v>88</v>
      </c>
      <c r="C26" s="13" t="s">
        <v>3201</v>
      </c>
      <c r="D26" s="13" t="s">
        <v>3202</v>
      </c>
      <c r="E26" s="13">
        <v>5.1999999999999998E-2</v>
      </c>
      <c r="F26" s="14"/>
      <c r="G26" s="13" t="s">
        <v>3118</v>
      </c>
      <c r="H26" s="13" t="s">
        <v>3203</v>
      </c>
      <c r="I26" s="14"/>
      <c r="J26" s="13" t="s">
        <v>3120</v>
      </c>
      <c r="K26" s="13" t="s">
        <v>3204</v>
      </c>
      <c r="L26" s="14"/>
      <c r="M26" s="15" t="s">
        <v>696</v>
      </c>
      <c r="N26" s="13" t="s">
        <v>1392</v>
      </c>
      <c r="O26" s="13">
        <v>-2E-3</v>
      </c>
    </row>
    <row r="27" spans="1:15" ht="23.25">
      <c r="A27" s="16" t="s">
        <v>207</v>
      </c>
      <c r="B27" s="13">
        <v>290</v>
      </c>
      <c r="C27" s="13" t="s">
        <v>3205</v>
      </c>
      <c r="D27" s="13" t="s">
        <v>3206</v>
      </c>
      <c r="E27" s="13">
        <v>0.10199999999999999</v>
      </c>
      <c r="F27" s="14"/>
      <c r="G27" s="13" t="s">
        <v>3207</v>
      </c>
      <c r="H27" s="13" t="s">
        <v>3208</v>
      </c>
      <c r="I27" s="14"/>
      <c r="J27" s="13" t="s">
        <v>3209</v>
      </c>
      <c r="K27" s="13" t="s">
        <v>3210</v>
      </c>
      <c r="L27" s="14"/>
      <c r="M27" s="13" t="s">
        <v>766</v>
      </c>
      <c r="N27" s="15" t="s">
        <v>674</v>
      </c>
      <c r="O27" s="13">
        <f>0.001</f>
        <v>1E-3</v>
      </c>
    </row>
    <row r="28" spans="1:15" ht="23.25">
      <c r="A28" s="16" t="s">
        <v>217</v>
      </c>
      <c r="B28" s="13">
        <v>2855</v>
      </c>
      <c r="C28" s="15" t="s">
        <v>3211</v>
      </c>
      <c r="D28" s="13" t="s">
        <v>3212</v>
      </c>
      <c r="E28" s="13" t="s">
        <v>697</v>
      </c>
      <c r="F28" s="13">
        <v>-1.7000000000000001E-2</v>
      </c>
      <c r="G28" s="13" t="s">
        <v>3213</v>
      </c>
      <c r="H28" s="13" t="s">
        <v>3214</v>
      </c>
      <c r="I28" s="14"/>
      <c r="J28" s="13" t="s">
        <v>3215</v>
      </c>
      <c r="K28" s="13" t="s">
        <v>3216</v>
      </c>
      <c r="L28" s="14"/>
      <c r="M28" s="13" t="s">
        <v>926</v>
      </c>
      <c r="N28" s="15" t="s">
        <v>772</v>
      </c>
      <c r="O28" s="13">
        <f>0.002</f>
        <v>2E-3</v>
      </c>
    </row>
    <row r="29" spans="1:15" ht="23.25">
      <c r="A29" s="16" t="s">
        <v>228</v>
      </c>
      <c r="B29" s="13">
        <v>9731</v>
      </c>
      <c r="C29" s="13" t="s">
        <v>694</v>
      </c>
      <c r="D29" s="13" t="s">
        <v>1273</v>
      </c>
      <c r="E29" s="13" t="s">
        <v>697</v>
      </c>
      <c r="F29" s="14"/>
      <c r="G29" s="15" t="s">
        <v>3217</v>
      </c>
      <c r="H29" s="13" t="s">
        <v>3218</v>
      </c>
      <c r="I29" s="13">
        <v>-0.01</v>
      </c>
      <c r="J29" s="13" t="s">
        <v>1153</v>
      </c>
      <c r="K29" s="13" t="s">
        <v>3219</v>
      </c>
      <c r="L29" s="14"/>
      <c r="M29" s="13" t="s">
        <v>3220</v>
      </c>
      <c r="N29" s="13" t="s">
        <v>843</v>
      </c>
      <c r="O29" s="14"/>
    </row>
    <row r="30" spans="1:15" ht="23.25">
      <c r="A30" s="16" t="s">
        <v>234</v>
      </c>
      <c r="B30" s="13">
        <v>9951</v>
      </c>
      <c r="C30" s="15" t="s">
        <v>706</v>
      </c>
      <c r="D30" s="13" t="s">
        <v>1243</v>
      </c>
      <c r="E30" s="13" t="s">
        <v>697</v>
      </c>
      <c r="F30" s="13">
        <v>-4.0000000000000001E-3</v>
      </c>
      <c r="G30" s="15" t="s">
        <v>3221</v>
      </c>
      <c r="H30" s="13" t="s">
        <v>3222</v>
      </c>
      <c r="I30" s="13">
        <v>-0.19800000000000001</v>
      </c>
      <c r="J30" s="13" t="s">
        <v>3223</v>
      </c>
      <c r="K30" s="15" t="s">
        <v>1355</v>
      </c>
      <c r="L30" s="13">
        <f>0.026</f>
        <v>2.5999999999999999E-2</v>
      </c>
      <c r="M30" s="15" t="s">
        <v>823</v>
      </c>
      <c r="N30" s="13" t="s">
        <v>3224</v>
      </c>
      <c r="O30" s="13">
        <v>-3.1E-2</v>
      </c>
    </row>
    <row r="31" spans="1:15" ht="20.25">
      <c r="A31" s="16" t="s">
        <v>244</v>
      </c>
      <c r="B31" s="13">
        <v>600</v>
      </c>
      <c r="C31" s="13" t="s">
        <v>1983</v>
      </c>
      <c r="D31" s="13" t="s">
        <v>2390</v>
      </c>
      <c r="E31" s="13">
        <v>1.9E-2</v>
      </c>
      <c r="F31" s="14"/>
      <c r="G31" s="13" t="s">
        <v>3225</v>
      </c>
      <c r="H31" s="13" t="s">
        <v>3226</v>
      </c>
      <c r="I31" s="14"/>
      <c r="J31" s="15" t="s">
        <v>3227</v>
      </c>
      <c r="K31" s="13" t="s">
        <v>3228</v>
      </c>
      <c r="L31" s="13">
        <v>-7.4999999999999997E-2</v>
      </c>
      <c r="M31" s="13" t="s">
        <v>1392</v>
      </c>
      <c r="N31" s="15" t="s">
        <v>989</v>
      </c>
      <c r="O31" s="13">
        <f>0.001</f>
        <v>1E-3</v>
      </c>
    </row>
    <row r="32" spans="1:15" ht="23.25">
      <c r="A32" s="16" t="s">
        <v>248</v>
      </c>
      <c r="B32" s="13">
        <v>1099</v>
      </c>
      <c r="C32" s="13" t="s">
        <v>3229</v>
      </c>
      <c r="D32" s="13" t="s">
        <v>3230</v>
      </c>
      <c r="E32" s="13">
        <v>0.879</v>
      </c>
      <c r="F32" s="14"/>
      <c r="G32" s="15" t="s">
        <v>3231</v>
      </c>
      <c r="H32" s="13" t="s">
        <v>3232</v>
      </c>
      <c r="I32" s="13">
        <v>-5.7000000000000002E-2</v>
      </c>
      <c r="J32" s="13" t="s">
        <v>3233</v>
      </c>
      <c r="K32" s="13" t="s">
        <v>3234</v>
      </c>
      <c r="L32" s="14"/>
      <c r="M32" s="15" t="s">
        <v>1161</v>
      </c>
      <c r="N32" s="13" t="s">
        <v>706</v>
      </c>
      <c r="O32" s="13">
        <v>-1.2E-2</v>
      </c>
    </row>
    <row r="33" spans="1:15" ht="23.25">
      <c r="A33" s="16" t="s">
        <v>255</v>
      </c>
      <c r="B33" s="13">
        <v>717</v>
      </c>
      <c r="C33" s="13" t="s">
        <v>3235</v>
      </c>
      <c r="D33" s="15" t="s">
        <v>3236</v>
      </c>
      <c r="E33" s="13" t="s">
        <v>697</v>
      </c>
      <c r="F33" s="13">
        <f>0.084</f>
        <v>8.4000000000000005E-2</v>
      </c>
      <c r="G33" s="13" t="s">
        <v>3237</v>
      </c>
      <c r="H33" s="13" t="s">
        <v>3238</v>
      </c>
      <c r="I33" s="14"/>
      <c r="J33" s="13" t="s">
        <v>3239</v>
      </c>
      <c r="K33" s="15" t="s">
        <v>3240</v>
      </c>
      <c r="L33" s="13">
        <f>0.144</f>
        <v>0.14399999999999999</v>
      </c>
      <c r="M33" s="15" t="s">
        <v>961</v>
      </c>
      <c r="N33" s="13" t="s">
        <v>1151</v>
      </c>
      <c r="O33" s="13">
        <v>-1.7999999999999999E-2</v>
      </c>
    </row>
    <row r="34" spans="1:15" ht="23.25">
      <c r="A34" s="16" t="s">
        <v>263</v>
      </c>
      <c r="B34" s="13">
        <v>11840</v>
      </c>
      <c r="C34" s="15" t="s">
        <v>1093</v>
      </c>
      <c r="D34" s="13" t="s">
        <v>775</v>
      </c>
      <c r="E34" s="13" t="s">
        <v>697</v>
      </c>
      <c r="F34" s="13">
        <v>-6.0000000000000001E-3</v>
      </c>
      <c r="G34" s="13" t="s">
        <v>3241</v>
      </c>
      <c r="H34" s="13" t="s">
        <v>3242</v>
      </c>
      <c r="I34" s="14"/>
      <c r="J34" s="13" t="s">
        <v>3243</v>
      </c>
      <c r="K34" s="13" t="s">
        <v>3244</v>
      </c>
      <c r="L34" s="14"/>
      <c r="M34" s="15" t="s">
        <v>926</v>
      </c>
      <c r="N34" s="13" t="s">
        <v>725</v>
      </c>
      <c r="O34" s="13">
        <v>-7.0000000000000001E-3</v>
      </c>
    </row>
    <row r="35" spans="1:15" ht="23.25">
      <c r="A35" s="16" t="s">
        <v>271</v>
      </c>
      <c r="B35" s="13">
        <v>0</v>
      </c>
      <c r="C35" s="13" t="s">
        <v>1406</v>
      </c>
      <c r="D35" s="13" t="s">
        <v>1406</v>
      </c>
      <c r="E35" s="14"/>
      <c r="F35" s="14"/>
      <c r="G35" s="13" t="s">
        <v>1407</v>
      </c>
      <c r="H35" s="13" t="s">
        <v>1407</v>
      </c>
      <c r="I35" s="14"/>
      <c r="J35" s="13" t="s">
        <v>1406</v>
      </c>
      <c r="K35" s="13" t="s">
        <v>1406</v>
      </c>
      <c r="L35" s="14"/>
      <c r="M35" s="13" t="s">
        <v>1406</v>
      </c>
      <c r="N35" s="13" t="s">
        <v>1406</v>
      </c>
      <c r="O35" s="14"/>
    </row>
    <row r="36" spans="1:15" ht="47.25">
      <c r="A36" s="16" t="s">
        <v>272</v>
      </c>
      <c r="B36" s="13">
        <v>3137</v>
      </c>
      <c r="C36" s="13" t="s">
        <v>3245</v>
      </c>
      <c r="D36" s="13" t="s">
        <v>3246</v>
      </c>
      <c r="E36" s="13">
        <v>0.35</v>
      </c>
      <c r="F36" s="14"/>
      <c r="G36" s="13" t="s">
        <v>3247</v>
      </c>
      <c r="H36" s="13" t="s">
        <v>3248</v>
      </c>
      <c r="I36" s="14"/>
      <c r="J36" s="13" t="s">
        <v>3249</v>
      </c>
      <c r="K36" s="13" t="s">
        <v>3250</v>
      </c>
      <c r="L36" s="14"/>
      <c r="M36" s="13" t="s">
        <v>705</v>
      </c>
      <c r="N36" s="13" t="s">
        <v>682</v>
      </c>
      <c r="O36" s="14"/>
    </row>
    <row r="37" spans="1:15" ht="23.25">
      <c r="A37" s="16" t="s">
        <v>280</v>
      </c>
      <c r="B37" s="13">
        <v>143</v>
      </c>
      <c r="C37" s="13" t="s">
        <v>3251</v>
      </c>
      <c r="D37" s="13" t="s">
        <v>3252</v>
      </c>
      <c r="E37" s="13">
        <v>0.81899999999999995</v>
      </c>
      <c r="F37" s="14"/>
      <c r="G37" s="13" t="s">
        <v>3253</v>
      </c>
      <c r="H37" s="13" t="s">
        <v>3254</v>
      </c>
      <c r="I37" s="14"/>
      <c r="J37" s="13" t="s">
        <v>3255</v>
      </c>
      <c r="K37" s="13" t="s">
        <v>3256</v>
      </c>
      <c r="L37" s="14"/>
      <c r="M37" s="15" t="s">
        <v>1405</v>
      </c>
      <c r="N37" s="13" t="s">
        <v>943</v>
      </c>
      <c r="O37" s="13">
        <v>-2.1999999999999999E-2</v>
      </c>
    </row>
    <row r="38" spans="1:15" ht="23.25">
      <c r="A38" s="16" t="s">
        <v>288</v>
      </c>
      <c r="B38" s="13">
        <v>1399</v>
      </c>
      <c r="C38" s="13" t="s">
        <v>3257</v>
      </c>
      <c r="D38" s="15" t="s">
        <v>3258</v>
      </c>
      <c r="E38" s="13" t="s">
        <v>697</v>
      </c>
      <c r="F38" s="13">
        <f>0.018</f>
        <v>1.7999999999999999E-2</v>
      </c>
      <c r="G38" s="13" t="s">
        <v>3259</v>
      </c>
      <c r="H38" s="13" t="s">
        <v>3260</v>
      </c>
      <c r="I38" s="14"/>
      <c r="J38" s="13" t="s">
        <v>3261</v>
      </c>
      <c r="K38" s="13" t="s">
        <v>3262</v>
      </c>
      <c r="L38" s="14"/>
      <c r="M38" s="15" t="s">
        <v>1025</v>
      </c>
      <c r="N38" s="13" t="s">
        <v>828</v>
      </c>
      <c r="O38" s="13">
        <v>-1.2999999999999999E-2</v>
      </c>
    </row>
    <row r="39" spans="1:15" ht="20.25">
      <c r="A39" s="16" t="s">
        <v>295</v>
      </c>
      <c r="B39" s="13">
        <v>11203</v>
      </c>
      <c r="C39" s="15" t="s">
        <v>3263</v>
      </c>
      <c r="D39" s="13" t="s">
        <v>3264</v>
      </c>
      <c r="E39" s="13" t="s">
        <v>697</v>
      </c>
      <c r="F39" s="13">
        <v>-2.5000000000000001E-2</v>
      </c>
      <c r="G39" s="13" t="s">
        <v>3265</v>
      </c>
      <c r="H39" s="13" t="s">
        <v>3266</v>
      </c>
      <c r="I39" s="14"/>
      <c r="J39" s="13" t="s">
        <v>3267</v>
      </c>
      <c r="K39" s="13" t="s">
        <v>3268</v>
      </c>
      <c r="L39" s="14"/>
      <c r="M39" s="15" t="s">
        <v>1002</v>
      </c>
      <c r="N39" s="13" t="s">
        <v>1338</v>
      </c>
      <c r="O39" s="13">
        <v>-3.2000000000000001E-2</v>
      </c>
    </row>
    <row r="40" spans="1:15" ht="20.25">
      <c r="A40" s="16" t="s">
        <v>303</v>
      </c>
      <c r="B40" s="13">
        <v>21</v>
      </c>
      <c r="C40" s="13" t="s">
        <v>3269</v>
      </c>
      <c r="D40" s="13" t="s">
        <v>3270</v>
      </c>
      <c r="E40" s="13">
        <v>0.28899999999999998</v>
      </c>
      <c r="F40" s="14"/>
      <c r="G40" s="13" t="s">
        <v>3271</v>
      </c>
      <c r="H40" s="13" t="s">
        <v>3272</v>
      </c>
      <c r="I40" s="14"/>
      <c r="J40" s="13" t="s">
        <v>3273</v>
      </c>
      <c r="K40" s="13" t="s">
        <v>3274</v>
      </c>
      <c r="L40" s="14"/>
      <c r="M40" s="13" t="s">
        <v>897</v>
      </c>
      <c r="N40" s="15" t="s">
        <v>746</v>
      </c>
      <c r="O40" s="13">
        <f>0.027</f>
        <v>2.7E-2</v>
      </c>
    </row>
    <row r="41" spans="1:15" ht="20.25">
      <c r="A41" s="16" t="s">
        <v>306</v>
      </c>
      <c r="B41" s="13">
        <v>3</v>
      </c>
      <c r="C41" s="13" t="s">
        <v>3275</v>
      </c>
      <c r="D41" s="13" t="s">
        <v>3276</v>
      </c>
      <c r="E41" s="13">
        <v>0.63</v>
      </c>
      <c r="F41" s="14"/>
      <c r="G41" s="13" t="s">
        <v>2504</v>
      </c>
      <c r="H41" s="13" t="s">
        <v>3277</v>
      </c>
      <c r="I41" s="14"/>
      <c r="J41" s="13" t="s">
        <v>688</v>
      </c>
      <c r="K41" s="13" t="s">
        <v>688</v>
      </c>
      <c r="L41" s="14"/>
      <c r="M41" s="13" t="s">
        <v>714</v>
      </c>
      <c r="N41" s="13" t="s">
        <v>695</v>
      </c>
      <c r="O41" s="14"/>
    </row>
    <row r="42" spans="1:15" ht="23.25">
      <c r="A42" s="16" t="s">
        <v>309</v>
      </c>
      <c r="B42" s="13">
        <v>758</v>
      </c>
      <c r="C42" s="15" t="s">
        <v>3278</v>
      </c>
      <c r="D42" s="13" t="s">
        <v>3279</v>
      </c>
      <c r="E42" s="13" t="s">
        <v>697</v>
      </c>
      <c r="F42" s="13">
        <v>-2.8000000000000001E-2</v>
      </c>
      <c r="G42" s="13" t="s">
        <v>3280</v>
      </c>
      <c r="H42" s="15" t="s">
        <v>3281</v>
      </c>
      <c r="I42" s="13">
        <f>0.066</f>
        <v>6.6000000000000003E-2</v>
      </c>
      <c r="J42" s="13" t="s">
        <v>3282</v>
      </c>
      <c r="K42" s="13" t="s">
        <v>3283</v>
      </c>
      <c r="L42" s="14"/>
      <c r="M42" s="13" t="s">
        <v>766</v>
      </c>
      <c r="N42" s="13" t="s">
        <v>714</v>
      </c>
      <c r="O42" s="14"/>
    </row>
    <row r="43" spans="1:15" ht="23.25">
      <c r="A43" s="11" t="s">
        <v>315</v>
      </c>
      <c r="B43" s="13">
        <v>23369</v>
      </c>
      <c r="C43" s="13" t="s">
        <v>3284</v>
      </c>
      <c r="D43" s="15" t="s">
        <v>1214</v>
      </c>
      <c r="E43" s="13" t="s">
        <v>697</v>
      </c>
      <c r="F43" s="13">
        <f>0.011</f>
        <v>1.0999999999999999E-2</v>
      </c>
      <c r="G43" s="13" t="s">
        <v>3285</v>
      </c>
      <c r="H43" s="13" t="s">
        <v>3286</v>
      </c>
      <c r="I43" s="14"/>
      <c r="J43" s="13" t="s">
        <v>3287</v>
      </c>
      <c r="K43" s="15" t="s">
        <v>3288</v>
      </c>
      <c r="L43" s="13">
        <f>0.16</f>
        <v>0.16</v>
      </c>
      <c r="M43" s="15" t="s">
        <v>1386</v>
      </c>
      <c r="N43" s="13" t="s">
        <v>3289</v>
      </c>
      <c r="O43" s="13">
        <v>-4.4999999999999998E-2</v>
      </c>
    </row>
    <row r="44" spans="1:15" ht="23.25">
      <c r="A44" s="16" t="s">
        <v>324</v>
      </c>
      <c r="B44" s="13">
        <v>421</v>
      </c>
      <c r="C44" s="13" t="s">
        <v>3290</v>
      </c>
      <c r="D44" s="15" t="s">
        <v>3291</v>
      </c>
      <c r="E44" s="13" t="s">
        <v>697</v>
      </c>
      <c r="F44" s="13">
        <f>0.065</f>
        <v>6.5000000000000002E-2</v>
      </c>
      <c r="G44" s="15" t="s">
        <v>3292</v>
      </c>
      <c r="H44" s="13" t="s">
        <v>3293</v>
      </c>
      <c r="I44" s="13">
        <v>-4.5999999999999999E-2</v>
      </c>
      <c r="J44" s="13" t="s">
        <v>3294</v>
      </c>
      <c r="K44" s="15" t="s">
        <v>3295</v>
      </c>
      <c r="L44" s="13">
        <f>0.191</f>
        <v>0.191</v>
      </c>
      <c r="M44" s="15" t="s">
        <v>989</v>
      </c>
      <c r="N44" s="13" t="s">
        <v>683</v>
      </c>
      <c r="O44" s="13">
        <v>-1.7999999999999999E-2</v>
      </c>
    </row>
    <row r="45" spans="1:15" ht="23.25">
      <c r="A45" s="16" t="s">
        <v>332</v>
      </c>
      <c r="B45" s="13">
        <v>6743</v>
      </c>
      <c r="C45" s="15" t="s">
        <v>3296</v>
      </c>
      <c r="D45" s="13" t="s">
        <v>3297</v>
      </c>
      <c r="E45" s="13" t="s">
        <v>697</v>
      </c>
      <c r="F45" s="13">
        <v>-2.1999999999999999E-2</v>
      </c>
      <c r="G45" s="15" t="s">
        <v>3298</v>
      </c>
      <c r="H45" s="13" t="s">
        <v>3299</v>
      </c>
      <c r="I45" s="13">
        <v>-3.9E-2</v>
      </c>
      <c r="J45" s="15" t="s">
        <v>3300</v>
      </c>
      <c r="K45" s="13" t="s">
        <v>3301</v>
      </c>
      <c r="L45" s="13">
        <v>-3.3000000000000002E-2</v>
      </c>
      <c r="M45" s="15" t="s">
        <v>1208</v>
      </c>
      <c r="N45" s="13" t="s">
        <v>3302</v>
      </c>
      <c r="O45" s="13">
        <v>-2.5999999999999999E-2</v>
      </c>
    </row>
    <row r="46" spans="1:15" ht="23.25">
      <c r="A46" s="16" t="s">
        <v>342</v>
      </c>
      <c r="B46" s="13">
        <v>695</v>
      </c>
      <c r="C46" s="13" t="s">
        <v>3303</v>
      </c>
      <c r="D46" s="15" t="s">
        <v>3304</v>
      </c>
      <c r="E46" s="13" t="s">
        <v>697</v>
      </c>
      <c r="F46" s="13">
        <f>0.061</f>
        <v>6.0999999999999999E-2</v>
      </c>
      <c r="G46" s="15" t="s">
        <v>3305</v>
      </c>
      <c r="H46" s="13" t="s">
        <v>3306</v>
      </c>
      <c r="I46" s="13">
        <v>-0.156</v>
      </c>
      <c r="J46" s="13" t="s">
        <v>3307</v>
      </c>
      <c r="K46" s="13" t="s">
        <v>3308</v>
      </c>
      <c r="L46" s="14"/>
      <c r="M46" s="15" t="s">
        <v>815</v>
      </c>
      <c r="N46" s="13" t="s">
        <v>993</v>
      </c>
      <c r="O46" s="13">
        <v>-3.1E-2</v>
      </c>
    </row>
    <row r="47" spans="1:15" ht="23.25">
      <c r="A47" s="16" t="s">
        <v>351</v>
      </c>
      <c r="B47" s="13">
        <v>17111</v>
      </c>
      <c r="C47" s="13" t="s">
        <v>3309</v>
      </c>
      <c r="D47" s="15" t="s">
        <v>3310</v>
      </c>
      <c r="E47" s="13" t="s">
        <v>697</v>
      </c>
      <c r="F47" s="13">
        <f>0.031</f>
        <v>3.1E-2</v>
      </c>
      <c r="G47" s="13" t="s">
        <v>3311</v>
      </c>
      <c r="H47" s="13" t="s">
        <v>3312</v>
      </c>
      <c r="I47" s="14"/>
      <c r="J47" s="13" t="s">
        <v>3313</v>
      </c>
      <c r="K47" s="15" t="s">
        <v>3314</v>
      </c>
      <c r="L47" s="13">
        <f>0.159</f>
        <v>0.159</v>
      </c>
      <c r="M47" s="15" t="s">
        <v>1651</v>
      </c>
      <c r="N47" s="13" t="s">
        <v>1065</v>
      </c>
      <c r="O47" s="13">
        <v>-7.0000000000000007E-2</v>
      </c>
    </row>
    <row r="48" spans="1:15" ht="23.25">
      <c r="A48" s="16" t="s">
        <v>360</v>
      </c>
      <c r="B48" s="13">
        <v>289</v>
      </c>
      <c r="C48" s="13" t="s">
        <v>3315</v>
      </c>
      <c r="D48" s="13" t="s">
        <v>3316</v>
      </c>
      <c r="E48" s="13">
        <v>1.0999999999999999E-2</v>
      </c>
      <c r="F48" s="14"/>
      <c r="G48" s="13" t="s">
        <v>3317</v>
      </c>
      <c r="H48" s="13" t="s">
        <v>3318</v>
      </c>
      <c r="I48" s="14"/>
      <c r="J48" s="13" t="s">
        <v>3319</v>
      </c>
      <c r="K48" s="13" t="s">
        <v>3320</v>
      </c>
      <c r="L48" s="14"/>
      <c r="M48" s="13" t="s">
        <v>926</v>
      </c>
      <c r="N48" s="13" t="s">
        <v>865</v>
      </c>
      <c r="O48" s="14"/>
    </row>
    <row r="49" spans="1:15" ht="20.25">
      <c r="A49" s="11" t="s">
        <v>369</v>
      </c>
      <c r="B49" s="13">
        <v>1200</v>
      </c>
      <c r="C49" s="13" t="s">
        <v>3321</v>
      </c>
      <c r="D49" s="13" t="s">
        <v>3322</v>
      </c>
      <c r="E49" s="13">
        <v>3.9E-2</v>
      </c>
      <c r="F49" s="14"/>
      <c r="G49" s="13" t="s">
        <v>3323</v>
      </c>
      <c r="H49" s="13" t="s">
        <v>3324</v>
      </c>
      <c r="I49" s="14"/>
      <c r="J49" s="13" t="s">
        <v>3325</v>
      </c>
      <c r="K49" s="13" t="s">
        <v>3326</v>
      </c>
      <c r="L49" s="14"/>
      <c r="M49" s="13" t="s">
        <v>3105</v>
      </c>
      <c r="N49" s="15" t="s">
        <v>735</v>
      </c>
      <c r="O49" s="13">
        <f>0.005</f>
        <v>5.0000000000000001E-3</v>
      </c>
    </row>
    <row r="50" spans="1:15" ht="23.25">
      <c r="A50" s="11" t="s">
        <v>378</v>
      </c>
      <c r="B50" s="13">
        <v>33364</v>
      </c>
      <c r="C50" s="15" t="s">
        <v>744</v>
      </c>
      <c r="D50" s="13" t="s">
        <v>3327</v>
      </c>
      <c r="E50" s="13" t="s">
        <v>697</v>
      </c>
      <c r="F50" s="13">
        <v>-4.0000000000000001E-3</v>
      </c>
      <c r="G50" s="13" t="s">
        <v>3328</v>
      </c>
      <c r="H50" s="13" t="s">
        <v>3329</v>
      </c>
      <c r="I50" s="14"/>
      <c r="J50" s="13" t="s">
        <v>3330</v>
      </c>
      <c r="K50" s="15" t="s">
        <v>3331</v>
      </c>
      <c r="L50" s="13">
        <f>0.056</f>
        <v>5.6000000000000001E-2</v>
      </c>
      <c r="M50" s="15" t="s">
        <v>897</v>
      </c>
      <c r="N50" s="13" t="s">
        <v>3161</v>
      </c>
      <c r="O50" s="13">
        <v>-2.9000000000000001E-2</v>
      </c>
    </row>
    <row r="51" spans="1:15" ht="23.25">
      <c r="A51" s="16" t="s">
        <v>387</v>
      </c>
      <c r="B51" s="13">
        <v>3722</v>
      </c>
      <c r="C51" s="15" t="s">
        <v>764</v>
      </c>
      <c r="D51" s="13" t="s">
        <v>3332</v>
      </c>
      <c r="E51" s="13" t="s">
        <v>697</v>
      </c>
      <c r="F51" s="13">
        <v>-4.2999999999999997E-2</v>
      </c>
      <c r="G51" s="15" t="s">
        <v>3333</v>
      </c>
      <c r="H51" s="13" t="s">
        <v>3334</v>
      </c>
      <c r="I51" s="13">
        <v>-0.14199999999999999</v>
      </c>
      <c r="J51" s="15" t="s">
        <v>3335</v>
      </c>
      <c r="K51" s="13" t="s">
        <v>3336</v>
      </c>
      <c r="L51" s="13">
        <v>-9.1999999999999998E-2</v>
      </c>
      <c r="M51" s="15" t="s">
        <v>735</v>
      </c>
      <c r="N51" s="13" t="s">
        <v>852</v>
      </c>
      <c r="O51" s="13">
        <v>-0.03</v>
      </c>
    </row>
    <row r="52" spans="1:15" ht="35.25">
      <c r="A52" s="16" t="s">
        <v>395</v>
      </c>
      <c r="B52" s="13">
        <v>2678</v>
      </c>
      <c r="C52" s="15" t="s">
        <v>3337</v>
      </c>
      <c r="D52" s="13" t="s">
        <v>3338</v>
      </c>
      <c r="E52" s="13" t="s">
        <v>697</v>
      </c>
      <c r="F52" s="13">
        <v>-4.2999999999999997E-2</v>
      </c>
      <c r="G52" s="15" t="s">
        <v>3339</v>
      </c>
      <c r="H52" s="13" t="s">
        <v>3340</v>
      </c>
      <c r="I52" s="13">
        <v>-8.9999999999999993E-3</v>
      </c>
      <c r="J52" s="13" t="s">
        <v>3341</v>
      </c>
      <c r="K52" s="13" t="s">
        <v>3342</v>
      </c>
      <c r="L52" s="14"/>
      <c r="M52" s="15" t="s">
        <v>1183</v>
      </c>
      <c r="N52" s="13" t="s">
        <v>3343</v>
      </c>
      <c r="O52" s="13">
        <v>-2.9000000000000001E-2</v>
      </c>
    </row>
    <row r="53" spans="1:15" ht="35.25">
      <c r="A53" s="16" t="s">
        <v>405</v>
      </c>
      <c r="B53" s="13">
        <v>799</v>
      </c>
      <c r="C53" s="13" t="s">
        <v>3344</v>
      </c>
      <c r="D53" s="13" t="s">
        <v>3345</v>
      </c>
      <c r="E53" s="13">
        <v>0.253</v>
      </c>
      <c r="F53" s="14"/>
      <c r="G53" s="15" t="s">
        <v>3346</v>
      </c>
      <c r="H53" s="13" t="s">
        <v>3347</v>
      </c>
      <c r="I53" s="13">
        <v>-5.5E-2</v>
      </c>
      <c r="J53" s="13" t="s">
        <v>3348</v>
      </c>
      <c r="K53" s="13" t="s">
        <v>3349</v>
      </c>
      <c r="L53" s="14"/>
      <c r="M53" s="15" t="s">
        <v>1713</v>
      </c>
      <c r="N53" s="13" t="s">
        <v>998</v>
      </c>
      <c r="O53" s="13">
        <v>-2.1999999999999999E-2</v>
      </c>
    </row>
    <row r="54" spans="1:15" ht="23.25">
      <c r="A54" s="16" t="s">
        <v>414</v>
      </c>
      <c r="B54" s="13">
        <v>9959</v>
      </c>
      <c r="C54" s="13" t="s">
        <v>3350</v>
      </c>
      <c r="D54" s="15" t="s">
        <v>3351</v>
      </c>
      <c r="E54" s="13" t="s">
        <v>697</v>
      </c>
      <c r="F54" s="13">
        <f>0.055</f>
        <v>5.5E-2</v>
      </c>
      <c r="G54" s="13" t="s">
        <v>3352</v>
      </c>
      <c r="H54" s="13" t="s">
        <v>3353</v>
      </c>
      <c r="I54" s="14"/>
      <c r="J54" s="13" t="s">
        <v>3354</v>
      </c>
      <c r="K54" s="15" t="s">
        <v>3355</v>
      </c>
      <c r="L54" s="13">
        <f>0.203</f>
        <v>0.20300000000000001</v>
      </c>
      <c r="M54" s="15" t="s">
        <v>1387</v>
      </c>
      <c r="N54" s="13" t="s">
        <v>1298</v>
      </c>
      <c r="O54" s="13">
        <v>-4.7E-2</v>
      </c>
    </row>
    <row r="55" spans="1:15" ht="23.25">
      <c r="A55" s="16" t="s">
        <v>424</v>
      </c>
      <c r="B55" s="13">
        <v>5931</v>
      </c>
      <c r="C55" s="15" t="s">
        <v>3356</v>
      </c>
      <c r="D55" s="13" t="s">
        <v>3357</v>
      </c>
      <c r="E55" s="13" t="s">
        <v>697</v>
      </c>
      <c r="F55" s="13">
        <v>-2.5999999999999999E-2</v>
      </c>
      <c r="G55" s="15" t="s">
        <v>3358</v>
      </c>
      <c r="H55" s="13" t="s">
        <v>3359</v>
      </c>
      <c r="I55" s="13">
        <v>-0.13100000000000001</v>
      </c>
      <c r="J55" s="15" t="s">
        <v>3360</v>
      </c>
      <c r="K55" s="13" t="s">
        <v>3361</v>
      </c>
      <c r="L55" s="13">
        <v>-8.4000000000000005E-2</v>
      </c>
      <c r="M55" s="15" t="s">
        <v>1284</v>
      </c>
      <c r="N55" s="13" t="s">
        <v>3362</v>
      </c>
      <c r="O55" s="13">
        <v>-2.1999999999999999E-2</v>
      </c>
    </row>
    <row r="56" spans="1:15" ht="35.25">
      <c r="A56" s="16" t="s">
        <v>432</v>
      </c>
      <c r="B56" s="13">
        <v>1286</v>
      </c>
      <c r="C56" s="13" t="s">
        <v>3363</v>
      </c>
      <c r="D56" s="15" t="s">
        <v>3364</v>
      </c>
      <c r="E56" s="13" t="s">
        <v>697</v>
      </c>
      <c r="F56" s="13">
        <f>0.031</f>
        <v>3.1E-2</v>
      </c>
      <c r="G56" s="13" t="s">
        <v>3365</v>
      </c>
      <c r="H56" s="13" t="s">
        <v>3366</v>
      </c>
      <c r="I56" s="14"/>
      <c r="J56" s="13" t="s">
        <v>3367</v>
      </c>
      <c r="K56" s="13" t="s">
        <v>3368</v>
      </c>
      <c r="L56" s="14"/>
      <c r="M56" s="13" t="s">
        <v>3369</v>
      </c>
      <c r="N56" s="15" t="s">
        <v>724</v>
      </c>
      <c r="O56" s="13">
        <f>0.019</f>
        <v>1.9E-2</v>
      </c>
    </row>
    <row r="57" spans="1:15" ht="23.25">
      <c r="A57" s="16" t="s">
        <v>441</v>
      </c>
      <c r="B57" s="13">
        <v>1580</v>
      </c>
      <c r="C57" s="15" t="s">
        <v>3370</v>
      </c>
      <c r="D57" s="13" t="s">
        <v>2707</v>
      </c>
      <c r="E57" s="13" t="s">
        <v>697</v>
      </c>
      <c r="F57" s="13">
        <v>-1.2999999999999999E-2</v>
      </c>
      <c r="G57" s="13" t="s">
        <v>3371</v>
      </c>
      <c r="H57" s="13" t="s">
        <v>3372</v>
      </c>
      <c r="I57" s="14"/>
      <c r="J57" s="13" t="s">
        <v>3373</v>
      </c>
      <c r="K57" s="15" t="s">
        <v>3374</v>
      </c>
      <c r="L57" s="13">
        <f>0.061</f>
        <v>6.0999999999999999E-2</v>
      </c>
      <c r="M57" s="15" t="s">
        <v>833</v>
      </c>
      <c r="N57" s="13" t="s">
        <v>1243</v>
      </c>
      <c r="O57" s="13">
        <v>-1.2999999999999999E-2</v>
      </c>
    </row>
    <row r="58" spans="1:15" ht="35.25">
      <c r="A58" s="16" t="s">
        <v>449</v>
      </c>
      <c r="B58" s="13">
        <v>9286</v>
      </c>
      <c r="C58" s="13" t="s">
        <v>3375</v>
      </c>
      <c r="D58" s="13" t="s">
        <v>3376</v>
      </c>
      <c r="E58" s="13">
        <v>8.6999999999999994E-2</v>
      </c>
      <c r="F58" s="14"/>
      <c r="G58" s="13" t="s">
        <v>1629</v>
      </c>
      <c r="H58" s="15" t="s">
        <v>3377</v>
      </c>
      <c r="I58" s="13">
        <f>0.004</f>
        <v>4.0000000000000001E-3</v>
      </c>
      <c r="J58" s="13" t="s">
        <v>3378</v>
      </c>
      <c r="K58" s="15" t="s">
        <v>3379</v>
      </c>
      <c r="L58" s="13">
        <f>0.108</f>
        <v>0.108</v>
      </c>
      <c r="M58" s="15" t="s">
        <v>800</v>
      </c>
      <c r="N58" s="13" t="s">
        <v>1276</v>
      </c>
      <c r="O58" s="13">
        <v>-3.3000000000000002E-2</v>
      </c>
    </row>
    <row r="59" spans="1:15" ht="20.25">
      <c r="A59" s="16" t="s">
        <v>460</v>
      </c>
      <c r="B59" s="13">
        <v>811</v>
      </c>
      <c r="C59" s="15" t="s">
        <v>3380</v>
      </c>
      <c r="D59" s="13" t="s">
        <v>3381</v>
      </c>
      <c r="E59" s="13" t="s">
        <v>697</v>
      </c>
      <c r="F59" s="13">
        <v>-1.6E-2</v>
      </c>
      <c r="G59" s="15" t="s">
        <v>3382</v>
      </c>
      <c r="H59" s="13" t="s">
        <v>3383</v>
      </c>
      <c r="I59" s="13">
        <v>-3.9E-2</v>
      </c>
      <c r="J59" s="13" t="s">
        <v>3384</v>
      </c>
      <c r="K59" s="13" t="s">
        <v>3385</v>
      </c>
      <c r="L59" s="14"/>
      <c r="M59" s="15" t="s">
        <v>3369</v>
      </c>
      <c r="N59" s="13" t="s">
        <v>814</v>
      </c>
      <c r="O59" s="13">
        <v>-2.3E-2</v>
      </c>
    </row>
    <row r="60" spans="1:15" ht="23.25">
      <c r="A60" s="16" t="s">
        <v>468</v>
      </c>
      <c r="B60" s="13">
        <v>1218</v>
      </c>
      <c r="C60" s="15" t="s">
        <v>3386</v>
      </c>
      <c r="D60" s="13" t="s">
        <v>3387</v>
      </c>
      <c r="E60" s="13" t="s">
        <v>697</v>
      </c>
      <c r="F60" s="13">
        <v>-0.03</v>
      </c>
      <c r="G60" s="15" t="s">
        <v>3388</v>
      </c>
      <c r="H60" s="13" t="s">
        <v>3389</v>
      </c>
      <c r="I60" s="13">
        <v>-8.9999999999999993E-3</v>
      </c>
      <c r="J60" s="13" t="s">
        <v>3390</v>
      </c>
      <c r="K60" s="13" t="s">
        <v>3391</v>
      </c>
      <c r="L60" s="14"/>
      <c r="M60" s="15" t="s">
        <v>3392</v>
      </c>
      <c r="N60" s="13" t="s">
        <v>1601</v>
      </c>
      <c r="O60" s="13">
        <v>-5.6000000000000001E-2</v>
      </c>
    </row>
    <row r="61" spans="1:15" ht="35.25">
      <c r="A61" s="16" t="s">
        <v>476</v>
      </c>
      <c r="B61" s="13">
        <v>3705</v>
      </c>
      <c r="C61" s="13" t="s">
        <v>3393</v>
      </c>
      <c r="D61" s="13" t="s">
        <v>2317</v>
      </c>
      <c r="E61" s="13">
        <v>0.89400000000000002</v>
      </c>
      <c r="F61" s="14"/>
      <c r="G61" s="15" t="s">
        <v>3394</v>
      </c>
      <c r="H61" s="13" t="s">
        <v>3395</v>
      </c>
      <c r="I61" s="13">
        <v>-1.6E-2</v>
      </c>
      <c r="J61" s="13" t="s">
        <v>3396</v>
      </c>
      <c r="K61" s="13" t="s">
        <v>3397</v>
      </c>
      <c r="L61" s="14"/>
      <c r="M61" s="13" t="s">
        <v>897</v>
      </c>
      <c r="N61" s="15" t="s">
        <v>891</v>
      </c>
      <c r="O61" s="13">
        <f>0.003</f>
        <v>3.0000000000000001E-3</v>
      </c>
    </row>
    <row r="62" spans="1:15" ht="35.25">
      <c r="A62" s="16" t="s">
        <v>484</v>
      </c>
      <c r="B62" s="13">
        <v>177</v>
      </c>
      <c r="C62" s="13" t="s">
        <v>3398</v>
      </c>
      <c r="D62" s="13" t="s">
        <v>3399</v>
      </c>
      <c r="E62" s="13">
        <v>7.3999999999999996E-2</v>
      </c>
      <c r="F62" s="14"/>
      <c r="G62" s="13" t="s">
        <v>3400</v>
      </c>
      <c r="H62" s="13" t="s">
        <v>3401</v>
      </c>
      <c r="I62" s="14"/>
      <c r="J62" s="13" t="s">
        <v>3402</v>
      </c>
      <c r="K62" s="13" t="s">
        <v>3403</v>
      </c>
      <c r="L62" s="14"/>
      <c r="M62" s="15" t="s">
        <v>988</v>
      </c>
      <c r="N62" s="13" t="s">
        <v>1392</v>
      </c>
      <c r="O62" s="13">
        <v>-2E-3</v>
      </c>
    </row>
    <row r="63" spans="1:15" ht="35.25">
      <c r="A63" s="16" t="s">
        <v>491</v>
      </c>
      <c r="B63" s="13">
        <v>1953</v>
      </c>
      <c r="C63" s="13" t="s">
        <v>3404</v>
      </c>
      <c r="D63" s="15" t="s">
        <v>3405</v>
      </c>
      <c r="E63" s="13" t="s">
        <v>697</v>
      </c>
      <c r="F63" s="13">
        <f>0.079</f>
        <v>7.9000000000000001E-2</v>
      </c>
      <c r="G63" s="13" t="s">
        <v>3406</v>
      </c>
      <c r="H63" s="15" t="s">
        <v>3407</v>
      </c>
      <c r="I63" s="13">
        <f>0.002</f>
        <v>2E-3</v>
      </c>
      <c r="J63" s="13" t="s">
        <v>3408</v>
      </c>
      <c r="K63" s="15" t="s">
        <v>3409</v>
      </c>
      <c r="L63" s="13">
        <f>0.054</f>
        <v>5.3999999999999999E-2</v>
      </c>
      <c r="M63" s="15" t="s">
        <v>1208</v>
      </c>
      <c r="N63" s="13" t="s">
        <v>1173</v>
      </c>
      <c r="O63" s="13">
        <v>-2.5999999999999999E-2</v>
      </c>
    </row>
    <row r="64" spans="1:15" ht="35.25">
      <c r="A64" s="16" t="s">
        <v>502</v>
      </c>
      <c r="B64" s="13">
        <v>2239</v>
      </c>
      <c r="C64" s="13" t="s">
        <v>2208</v>
      </c>
      <c r="D64" s="13" t="s">
        <v>3410</v>
      </c>
      <c r="E64" s="13">
        <v>0.72099999999999997</v>
      </c>
      <c r="F64" s="14"/>
      <c r="G64" s="15" t="s">
        <v>3411</v>
      </c>
      <c r="H64" s="13" t="s">
        <v>3412</v>
      </c>
      <c r="I64" s="13">
        <v>-2E-3</v>
      </c>
      <c r="J64" s="13" t="s">
        <v>3413</v>
      </c>
      <c r="K64" s="15" t="s">
        <v>3414</v>
      </c>
      <c r="L64" s="13">
        <f>0.076</f>
        <v>7.5999999999999998E-2</v>
      </c>
      <c r="M64" s="15" t="s">
        <v>870</v>
      </c>
      <c r="N64" s="13" t="s">
        <v>1077</v>
      </c>
      <c r="O64" s="13">
        <v>-3.1E-2</v>
      </c>
    </row>
    <row r="65" spans="1:15" ht="20.25">
      <c r="A65" s="11" t="s">
        <v>508</v>
      </c>
      <c r="B65" s="13">
        <v>342018</v>
      </c>
      <c r="C65" s="13" t="s">
        <v>1151</v>
      </c>
      <c r="D65" s="15" t="s">
        <v>3415</v>
      </c>
      <c r="E65" s="13" t="s">
        <v>697</v>
      </c>
      <c r="F65" s="13">
        <f>0.001</f>
        <v>1E-3</v>
      </c>
      <c r="G65" s="15" t="s">
        <v>3416</v>
      </c>
      <c r="H65" s="13" t="s">
        <v>3417</v>
      </c>
      <c r="I65" s="13">
        <v>-5.0000000000000001E-3</v>
      </c>
      <c r="J65" s="13" t="s">
        <v>3418</v>
      </c>
      <c r="K65" s="15" t="s">
        <v>3419</v>
      </c>
      <c r="L65" s="13">
        <f>0.016</f>
        <v>1.6E-2</v>
      </c>
      <c r="M65" s="15" t="s">
        <v>1390</v>
      </c>
      <c r="N65" s="13" t="s">
        <v>1384</v>
      </c>
      <c r="O65" s="13">
        <v>-0.02</v>
      </c>
    </row>
    <row r="66" spans="1:15" ht="23.25">
      <c r="A66" s="16" t="s">
        <v>514</v>
      </c>
      <c r="B66" s="13">
        <v>12293</v>
      </c>
      <c r="C66" s="15" t="s">
        <v>3420</v>
      </c>
      <c r="D66" s="13" t="s">
        <v>3421</v>
      </c>
      <c r="E66" s="13" t="s">
        <v>697</v>
      </c>
      <c r="F66" s="13">
        <v>-6.0000000000000001E-3</v>
      </c>
      <c r="G66" s="15" t="s">
        <v>3422</v>
      </c>
      <c r="H66" s="13" t="s">
        <v>3423</v>
      </c>
      <c r="I66" s="13">
        <v>-1.9E-2</v>
      </c>
      <c r="J66" s="13" t="s">
        <v>3424</v>
      </c>
      <c r="K66" s="13" t="s">
        <v>3425</v>
      </c>
      <c r="L66" s="14"/>
      <c r="M66" s="15" t="s">
        <v>1276</v>
      </c>
      <c r="N66" s="13" t="s">
        <v>1051</v>
      </c>
      <c r="O66" s="13">
        <v>-8.0000000000000002E-3</v>
      </c>
    </row>
    <row r="67" spans="1:15" ht="23.25">
      <c r="A67" s="16" t="s">
        <v>523</v>
      </c>
      <c r="B67" s="13">
        <v>647</v>
      </c>
      <c r="C67" s="13" t="s">
        <v>3426</v>
      </c>
      <c r="D67" s="15" t="s">
        <v>3427</v>
      </c>
      <c r="E67" s="13" t="s">
        <v>697</v>
      </c>
      <c r="F67" s="13">
        <f>0.061</f>
        <v>6.0999999999999999E-2</v>
      </c>
      <c r="G67" s="13" t="s">
        <v>3428</v>
      </c>
      <c r="H67" s="13" t="s">
        <v>3429</v>
      </c>
      <c r="I67" s="13">
        <f>0</f>
        <v>0</v>
      </c>
      <c r="J67" s="13" t="s">
        <v>3430</v>
      </c>
      <c r="K67" s="15" t="s">
        <v>3431</v>
      </c>
      <c r="L67" s="13">
        <f>0.074</f>
        <v>7.3999999999999996E-2</v>
      </c>
      <c r="M67" s="15" t="s">
        <v>1059</v>
      </c>
      <c r="N67" s="13" t="s">
        <v>1773</v>
      </c>
      <c r="O67" s="13">
        <v>-3.3000000000000002E-2</v>
      </c>
    </row>
    <row r="68" spans="1:15" ht="23.25">
      <c r="A68" s="16" t="s">
        <v>531</v>
      </c>
      <c r="B68" s="13">
        <v>388</v>
      </c>
      <c r="C68" s="15" t="s">
        <v>3432</v>
      </c>
      <c r="D68" s="13" t="s">
        <v>3433</v>
      </c>
      <c r="E68" s="13" t="s">
        <v>697</v>
      </c>
      <c r="F68" s="13">
        <v>-5.5E-2</v>
      </c>
      <c r="G68" s="15" t="s">
        <v>3434</v>
      </c>
      <c r="H68" s="13" t="s">
        <v>3435</v>
      </c>
      <c r="I68" s="13">
        <v>-2E-3</v>
      </c>
      <c r="J68" s="13" t="s">
        <v>3436</v>
      </c>
      <c r="K68" s="13" t="s">
        <v>3437</v>
      </c>
      <c r="L68" s="14"/>
      <c r="M68" s="15" t="s">
        <v>678</v>
      </c>
      <c r="N68" s="13" t="s">
        <v>1191</v>
      </c>
      <c r="O68" s="13">
        <v>-8.0000000000000002E-3</v>
      </c>
    </row>
    <row r="69" spans="1:15" ht="23.25">
      <c r="A69" s="16" t="s">
        <v>538</v>
      </c>
      <c r="B69" s="13">
        <v>5</v>
      </c>
      <c r="C69" s="13" t="s">
        <v>3438</v>
      </c>
      <c r="D69" s="13" t="s">
        <v>3439</v>
      </c>
      <c r="E69" s="13">
        <v>0.223</v>
      </c>
      <c r="F69" s="14"/>
      <c r="G69" s="13" t="s">
        <v>3440</v>
      </c>
      <c r="H69" s="13" t="s">
        <v>3441</v>
      </c>
      <c r="I69" s="14"/>
      <c r="J69" s="13" t="s">
        <v>688</v>
      </c>
      <c r="K69" s="13" t="s">
        <v>3442</v>
      </c>
      <c r="L69" s="14"/>
      <c r="M69" s="15" t="s">
        <v>804</v>
      </c>
      <c r="N69" s="13" t="s">
        <v>831</v>
      </c>
      <c r="O69" s="13">
        <v>-1.7000000000000001E-2</v>
      </c>
    </row>
    <row r="70" spans="1:15" ht="20.25">
      <c r="A70" s="16" t="s">
        <v>541</v>
      </c>
      <c r="B70" s="13">
        <v>43</v>
      </c>
      <c r="C70" s="15" t="s">
        <v>3005</v>
      </c>
      <c r="D70" s="13" t="s">
        <v>3443</v>
      </c>
      <c r="E70" s="13">
        <v>5.0999999999999997E-2</v>
      </c>
      <c r="F70" s="13">
        <v>-4.2000000000000003E-2</v>
      </c>
      <c r="G70" s="13" t="s">
        <v>1528</v>
      </c>
      <c r="H70" s="13" t="s">
        <v>1809</v>
      </c>
      <c r="I70" s="14"/>
      <c r="J70" s="13" t="s">
        <v>3444</v>
      </c>
      <c r="K70" s="13" t="s">
        <v>3445</v>
      </c>
      <c r="L70" s="14"/>
      <c r="M70" s="15" t="s">
        <v>3446</v>
      </c>
      <c r="N70" s="13" t="s">
        <v>1298</v>
      </c>
      <c r="O70" s="13">
        <v>-0.03</v>
      </c>
    </row>
    <row r="71" spans="1:15" ht="20.25">
      <c r="A71" s="16" t="s">
        <v>546</v>
      </c>
      <c r="B71" s="13">
        <v>7600</v>
      </c>
      <c r="C71" s="13" t="s">
        <v>3447</v>
      </c>
      <c r="D71" s="15" t="s">
        <v>3448</v>
      </c>
      <c r="E71" s="13" t="s">
        <v>697</v>
      </c>
      <c r="F71" s="13">
        <f>0.025</f>
        <v>2.5000000000000001E-2</v>
      </c>
      <c r="G71" s="13" t="s">
        <v>3449</v>
      </c>
      <c r="H71" s="15" t="s">
        <v>3450</v>
      </c>
      <c r="I71" s="13">
        <f>0.025</f>
        <v>2.5000000000000001E-2</v>
      </c>
      <c r="J71" s="13" t="s">
        <v>3451</v>
      </c>
      <c r="K71" s="15" t="s">
        <v>3452</v>
      </c>
      <c r="L71" s="13">
        <f>0.098</f>
        <v>9.8000000000000004E-2</v>
      </c>
      <c r="M71" s="15" t="s">
        <v>1213</v>
      </c>
      <c r="N71" s="13" t="s">
        <v>1062</v>
      </c>
      <c r="O71" s="13">
        <v>-3.0000000000000001E-3</v>
      </c>
    </row>
    <row r="72" spans="1:15" ht="23.25">
      <c r="A72" s="16" t="s">
        <v>552</v>
      </c>
      <c r="B72" s="13">
        <v>3679</v>
      </c>
      <c r="C72" s="15" t="s">
        <v>3453</v>
      </c>
      <c r="D72" s="13" t="s">
        <v>3454</v>
      </c>
      <c r="E72" s="13" t="s">
        <v>697</v>
      </c>
      <c r="F72" s="13">
        <v>-2.7E-2</v>
      </c>
      <c r="G72" s="15" t="s">
        <v>3455</v>
      </c>
      <c r="H72" s="13" t="s">
        <v>3456</v>
      </c>
      <c r="I72" s="13">
        <v>-0.03</v>
      </c>
      <c r="J72" s="13" t="s">
        <v>3457</v>
      </c>
      <c r="K72" s="13" t="s">
        <v>3022</v>
      </c>
      <c r="L72" s="14"/>
      <c r="M72" s="15" t="s">
        <v>3458</v>
      </c>
      <c r="N72" s="13" t="s">
        <v>3459</v>
      </c>
      <c r="O72" s="13">
        <v>-4.7E-2</v>
      </c>
    </row>
    <row r="73" spans="1:15" ht="23.25">
      <c r="A73" s="16" t="s">
        <v>557</v>
      </c>
      <c r="B73" s="13">
        <v>534</v>
      </c>
      <c r="C73" s="13" t="s">
        <v>3460</v>
      </c>
      <c r="D73" s="13" t="s">
        <v>2683</v>
      </c>
      <c r="E73" s="13">
        <v>0.22800000000000001</v>
      </c>
      <c r="F73" s="14"/>
      <c r="G73" s="13" t="s">
        <v>3461</v>
      </c>
      <c r="H73" s="13" t="s">
        <v>3462</v>
      </c>
      <c r="I73" s="14"/>
      <c r="J73" s="13" t="s">
        <v>3463</v>
      </c>
      <c r="K73" s="13" t="s">
        <v>3464</v>
      </c>
      <c r="L73" s="14"/>
      <c r="M73" s="13" t="s">
        <v>1339</v>
      </c>
      <c r="N73" s="15" t="s">
        <v>1208</v>
      </c>
      <c r="O73" s="13">
        <f>0.006</f>
        <v>6.0000000000000001E-3</v>
      </c>
    </row>
    <row r="74" spans="1:15" ht="23.25">
      <c r="A74" s="16" t="s">
        <v>560</v>
      </c>
      <c r="B74" s="13">
        <v>435</v>
      </c>
      <c r="C74" s="13" t="s">
        <v>1011</v>
      </c>
      <c r="D74" s="13" t="s">
        <v>3465</v>
      </c>
      <c r="E74" s="13">
        <v>0.113</v>
      </c>
      <c r="F74" s="14"/>
      <c r="G74" s="13" t="s">
        <v>3466</v>
      </c>
      <c r="H74" s="13" t="s">
        <v>3467</v>
      </c>
      <c r="I74" s="14"/>
      <c r="J74" s="13" t="s">
        <v>3468</v>
      </c>
      <c r="K74" s="13" t="s">
        <v>3469</v>
      </c>
      <c r="L74" s="14"/>
      <c r="M74" s="15" t="s">
        <v>833</v>
      </c>
      <c r="N74" s="13" t="s">
        <v>3470</v>
      </c>
      <c r="O74" s="13">
        <v>-8.0000000000000002E-3</v>
      </c>
    </row>
    <row r="75" spans="1:15" ht="23.25">
      <c r="A75" s="16" t="s">
        <v>562</v>
      </c>
      <c r="B75" s="13">
        <v>86</v>
      </c>
      <c r="C75" s="13" t="s">
        <v>3471</v>
      </c>
      <c r="D75" s="13" t="s">
        <v>3472</v>
      </c>
      <c r="E75" s="13">
        <v>0.79100000000000004</v>
      </c>
      <c r="F75" s="14"/>
      <c r="G75" s="13" t="s">
        <v>2484</v>
      </c>
      <c r="H75" s="13" t="s">
        <v>3473</v>
      </c>
      <c r="I75" s="14"/>
      <c r="J75" s="13" t="s">
        <v>3474</v>
      </c>
      <c r="K75" s="13" t="s">
        <v>3475</v>
      </c>
      <c r="L75" s="14"/>
      <c r="M75" s="13" t="s">
        <v>961</v>
      </c>
      <c r="N75" s="15" t="s">
        <v>815</v>
      </c>
      <c r="O75" s="13">
        <f>0.004</f>
        <v>4.0000000000000001E-3</v>
      </c>
    </row>
    <row r="76" spans="1:15" ht="20.25">
      <c r="A76" s="16" t="s">
        <v>567</v>
      </c>
      <c r="B76" s="13">
        <v>1601</v>
      </c>
      <c r="C76" s="15" t="s">
        <v>2721</v>
      </c>
      <c r="D76" s="13" t="s">
        <v>3476</v>
      </c>
      <c r="E76" s="13" t="s">
        <v>697</v>
      </c>
      <c r="F76" s="13">
        <v>-8.8999999999999996E-2</v>
      </c>
      <c r="G76" s="15" t="s">
        <v>3477</v>
      </c>
      <c r="H76" s="13" t="s">
        <v>3478</v>
      </c>
      <c r="I76" s="13">
        <v>-6.9000000000000006E-2</v>
      </c>
      <c r="J76" s="15" t="s">
        <v>3479</v>
      </c>
      <c r="K76" s="13" t="s">
        <v>3480</v>
      </c>
      <c r="L76" s="13">
        <v>-0.108</v>
      </c>
      <c r="M76" s="15" t="s">
        <v>828</v>
      </c>
      <c r="N76" s="13" t="s">
        <v>1451</v>
      </c>
      <c r="O76" s="13">
        <v>-5.6000000000000001E-2</v>
      </c>
    </row>
    <row r="77" spans="1:15" ht="23.25">
      <c r="A77" s="16" t="s">
        <v>574</v>
      </c>
      <c r="B77" s="13">
        <v>6427</v>
      </c>
      <c r="C77" s="13" t="s">
        <v>3481</v>
      </c>
      <c r="D77" s="13" t="s">
        <v>3482</v>
      </c>
      <c r="E77" s="13">
        <v>5.0000000000000001E-3</v>
      </c>
      <c r="F77" s="14"/>
      <c r="G77" s="13" t="s">
        <v>3483</v>
      </c>
      <c r="H77" s="13" t="s">
        <v>3484</v>
      </c>
      <c r="I77" s="14"/>
      <c r="J77" s="13" t="s">
        <v>3485</v>
      </c>
      <c r="K77" s="15" t="s">
        <v>3486</v>
      </c>
      <c r="L77" s="13">
        <f>0.06</f>
        <v>0.06</v>
      </c>
      <c r="M77" s="15" t="s">
        <v>3487</v>
      </c>
      <c r="N77" s="13" t="s">
        <v>3488</v>
      </c>
      <c r="O77" s="13">
        <v>-3.3000000000000002E-2</v>
      </c>
    </row>
    <row r="78" spans="1:15" ht="23.25">
      <c r="A78" s="16" t="s">
        <v>581</v>
      </c>
      <c r="B78" s="13">
        <v>1013</v>
      </c>
      <c r="C78" s="15" t="s">
        <v>3489</v>
      </c>
      <c r="D78" s="13" t="s">
        <v>3490</v>
      </c>
      <c r="E78" s="13" t="s">
        <v>697</v>
      </c>
      <c r="F78" s="13">
        <v>-5.5E-2</v>
      </c>
      <c r="G78" s="15" t="s">
        <v>3491</v>
      </c>
      <c r="H78" s="13" t="s">
        <v>3492</v>
      </c>
      <c r="I78" s="13">
        <v>-2.8000000000000001E-2</v>
      </c>
      <c r="J78" s="13" t="s">
        <v>3493</v>
      </c>
      <c r="K78" s="13" t="s">
        <v>3494</v>
      </c>
      <c r="L78" s="14"/>
      <c r="M78" s="15" t="s">
        <v>1283</v>
      </c>
      <c r="N78" s="13" t="s">
        <v>1601</v>
      </c>
      <c r="O78" s="13">
        <v>-6.9000000000000006E-2</v>
      </c>
    </row>
    <row r="79" spans="1:15" ht="35.25">
      <c r="A79" s="16" t="s">
        <v>586</v>
      </c>
      <c r="B79" s="13">
        <v>19785</v>
      </c>
      <c r="C79" s="13" t="s">
        <v>3495</v>
      </c>
      <c r="D79" s="15" t="s">
        <v>3496</v>
      </c>
      <c r="E79" s="13" t="s">
        <v>697</v>
      </c>
      <c r="F79" s="13">
        <f>0.112</f>
        <v>0.112</v>
      </c>
      <c r="G79" s="13" t="s">
        <v>3497</v>
      </c>
      <c r="H79" s="15" t="s">
        <v>3498</v>
      </c>
      <c r="I79" s="13">
        <f>0.037</f>
        <v>3.6999999999999998E-2</v>
      </c>
      <c r="J79" s="13" t="s">
        <v>3499</v>
      </c>
      <c r="K79" s="15" t="s">
        <v>3500</v>
      </c>
      <c r="L79" s="13">
        <f>0.152</f>
        <v>0.152</v>
      </c>
      <c r="M79" s="15" t="s">
        <v>3501</v>
      </c>
      <c r="N79" s="13" t="s">
        <v>2445</v>
      </c>
      <c r="O79" s="13">
        <v>-2.1000000000000001E-2</v>
      </c>
    </row>
    <row r="80" spans="1:15" ht="20.25">
      <c r="A80" s="16" t="s">
        <v>596</v>
      </c>
      <c r="B80" s="13">
        <v>330488</v>
      </c>
      <c r="C80" s="15" t="s">
        <v>3502</v>
      </c>
      <c r="D80" s="13" t="s">
        <v>3503</v>
      </c>
      <c r="E80" s="13" t="s">
        <v>697</v>
      </c>
      <c r="F80" s="13">
        <v>-8.9999999999999993E-3</v>
      </c>
      <c r="G80" s="15" t="s">
        <v>3504</v>
      </c>
      <c r="H80" s="13" t="s">
        <v>3505</v>
      </c>
      <c r="I80" s="13">
        <v>-3.0000000000000001E-3</v>
      </c>
      <c r="J80" s="15" t="s">
        <v>705</v>
      </c>
      <c r="K80" s="13" t="s">
        <v>1021</v>
      </c>
      <c r="L80" s="13">
        <v>-1.2E-2</v>
      </c>
      <c r="M80" s="13" t="s">
        <v>3506</v>
      </c>
      <c r="N80" s="15" t="s">
        <v>3507</v>
      </c>
      <c r="O80" s="13">
        <f>0.022</f>
        <v>2.1999999999999999E-2</v>
      </c>
    </row>
    <row r="81" spans="1:19" ht="35.25">
      <c r="A81" s="16" t="s">
        <v>606</v>
      </c>
      <c r="B81" s="13">
        <v>19967</v>
      </c>
      <c r="C81" s="13" t="s">
        <v>3508</v>
      </c>
      <c r="D81" s="15" t="s">
        <v>3509</v>
      </c>
      <c r="E81" s="13" t="s">
        <v>697</v>
      </c>
      <c r="F81" s="13">
        <f>0.024</f>
        <v>2.4E-2</v>
      </c>
      <c r="G81" s="13" t="s">
        <v>3510</v>
      </c>
      <c r="H81" s="13" t="s">
        <v>3511</v>
      </c>
      <c r="I81" s="14"/>
      <c r="J81" s="13" t="s">
        <v>3512</v>
      </c>
      <c r="K81" s="15" t="s">
        <v>3513</v>
      </c>
      <c r="L81" s="13">
        <f>0.041</f>
        <v>4.1000000000000002E-2</v>
      </c>
      <c r="M81" s="15" t="s">
        <v>1600</v>
      </c>
      <c r="N81" s="13" t="s">
        <v>2982</v>
      </c>
      <c r="O81" s="13">
        <v>-1.9E-2</v>
      </c>
    </row>
    <row r="82" spans="1:19" ht="35.25">
      <c r="A82" s="16" t="s">
        <v>613</v>
      </c>
      <c r="B82" s="13">
        <v>11176</v>
      </c>
      <c r="C82" s="13" t="s">
        <v>3514</v>
      </c>
      <c r="D82" s="15" t="s">
        <v>3515</v>
      </c>
      <c r="E82" s="13" t="s">
        <v>697</v>
      </c>
      <c r="F82" s="13">
        <f>0.006</f>
        <v>6.0000000000000001E-3</v>
      </c>
      <c r="G82" s="13" t="s">
        <v>3516</v>
      </c>
      <c r="H82" s="13" t="s">
        <v>3517</v>
      </c>
      <c r="I82" s="14"/>
      <c r="J82" s="13" t="s">
        <v>3518</v>
      </c>
      <c r="K82" s="15" t="s">
        <v>3519</v>
      </c>
      <c r="L82" s="13">
        <f>0.06</f>
        <v>0.06</v>
      </c>
      <c r="M82" s="15" t="s">
        <v>1773</v>
      </c>
      <c r="N82" s="13" t="s">
        <v>3520</v>
      </c>
      <c r="O82" s="13">
        <v>-1.2999999999999999E-2</v>
      </c>
    </row>
    <row r="83" spans="1:19" ht="20.25">
      <c r="A83" s="16" t="s">
        <v>622</v>
      </c>
      <c r="B83" s="13">
        <v>18313</v>
      </c>
      <c r="C83" s="15" t="s">
        <v>763</v>
      </c>
      <c r="D83" s="13" t="s">
        <v>3521</v>
      </c>
      <c r="E83" s="13" t="s">
        <v>697</v>
      </c>
      <c r="F83" s="13">
        <v>-0.08</v>
      </c>
      <c r="G83" s="15" t="s">
        <v>3522</v>
      </c>
      <c r="H83" s="13" t="s">
        <v>3523</v>
      </c>
      <c r="I83" s="13">
        <v>-0.19</v>
      </c>
      <c r="J83" s="15" t="s">
        <v>907</v>
      </c>
      <c r="K83" s="13" t="s">
        <v>3524</v>
      </c>
      <c r="L83" s="13">
        <v>-6.3E-2</v>
      </c>
      <c r="M83" s="15" t="s">
        <v>3459</v>
      </c>
      <c r="N83" s="13" t="s">
        <v>3525</v>
      </c>
      <c r="O83" s="13">
        <v>-0.16700000000000001</v>
      </c>
    </row>
    <row r="84" spans="1:19" ht="23.25">
      <c r="A84" s="16" t="s">
        <v>627</v>
      </c>
      <c r="B84" s="13">
        <v>545</v>
      </c>
      <c r="C84" s="13" t="s">
        <v>3526</v>
      </c>
      <c r="D84" s="13" t="s">
        <v>3527</v>
      </c>
      <c r="E84" s="13" t="s">
        <v>697</v>
      </c>
      <c r="F84" s="14"/>
      <c r="G84" s="13" t="s">
        <v>3528</v>
      </c>
      <c r="H84" s="13" t="s">
        <v>3529</v>
      </c>
      <c r="I84" s="14"/>
      <c r="J84" s="15" t="s">
        <v>3530</v>
      </c>
      <c r="K84" s="13" t="s">
        <v>3531</v>
      </c>
      <c r="L84" s="13">
        <v>-0.14199999999999999</v>
      </c>
      <c r="M84" s="13" t="s">
        <v>674</v>
      </c>
      <c r="N84" s="15" t="s">
        <v>795</v>
      </c>
      <c r="O84" s="13">
        <f>0.001</f>
        <v>1E-3</v>
      </c>
    </row>
    <row r="85" spans="1:19" ht="35.25">
      <c r="A85" s="16" t="s">
        <v>502</v>
      </c>
      <c r="B85" s="13">
        <v>2239</v>
      </c>
      <c r="C85" s="13" t="s">
        <v>2208</v>
      </c>
      <c r="D85" s="13" t="s">
        <v>3410</v>
      </c>
      <c r="E85" s="13">
        <v>0.72099999999999997</v>
      </c>
      <c r="F85" s="14"/>
      <c r="G85" s="15" t="s">
        <v>3411</v>
      </c>
      <c r="H85" s="13" t="s">
        <v>3412</v>
      </c>
      <c r="I85" s="13">
        <v>-2E-3</v>
      </c>
      <c r="J85" s="13" t="s">
        <v>3413</v>
      </c>
      <c r="K85" s="15" t="s">
        <v>3414</v>
      </c>
      <c r="L85" s="13">
        <f>0.076</f>
        <v>7.5999999999999998E-2</v>
      </c>
      <c r="M85" s="15" t="s">
        <v>870</v>
      </c>
      <c r="N85" s="13" t="s">
        <v>1077</v>
      </c>
      <c r="O85" s="13">
        <v>-3.1E-2</v>
      </c>
    </row>
    <row r="86" spans="1:19" ht="23.25">
      <c r="A86" s="16" t="s">
        <v>635</v>
      </c>
      <c r="B86" s="13">
        <v>3303</v>
      </c>
      <c r="C86" s="15" t="s">
        <v>3532</v>
      </c>
      <c r="D86" s="13" t="s">
        <v>3533</v>
      </c>
      <c r="E86" s="13" t="s">
        <v>697</v>
      </c>
      <c r="F86" s="13">
        <v>-5.2999999999999999E-2</v>
      </c>
      <c r="G86" s="15" t="s">
        <v>3534</v>
      </c>
      <c r="H86" s="13" t="s">
        <v>3535</v>
      </c>
      <c r="I86" s="13">
        <v>-2.5000000000000001E-2</v>
      </c>
      <c r="J86" s="15" t="s">
        <v>3536</v>
      </c>
      <c r="K86" s="13" t="s">
        <v>3537</v>
      </c>
      <c r="L86" s="13">
        <v>-3.6999999999999998E-2</v>
      </c>
      <c r="M86" s="15" t="s">
        <v>951</v>
      </c>
      <c r="N86" s="13" t="s">
        <v>839</v>
      </c>
      <c r="O86" s="13">
        <v>-1.2E-2</v>
      </c>
    </row>
    <row r="87" spans="1:19" ht="20.25">
      <c r="A87" s="16" t="s">
        <v>643</v>
      </c>
      <c r="B87" s="13">
        <v>3055</v>
      </c>
      <c r="C87" s="15" t="s">
        <v>3454</v>
      </c>
      <c r="D87" s="13" t="s">
        <v>3538</v>
      </c>
      <c r="E87" s="13" t="s">
        <v>697</v>
      </c>
      <c r="F87" s="13">
        <v>-5.0999999999999997E-2</v>
      </c>
      <c r="G87" s="13" t="s">
        <v>3539</v>
      </c>
      <c r="H87" s="15" t="s">
        <v>3540</v>
      </c>
      <c r="I87" s="13">
        <f>0.027</f>
        <v>2.7E-2</v>
      </c>
      <c r="J87" s="13" t="s">
        <v>3541</v>
      </c>
      <c r="K87" s="13" t="s">
        <v>3542</v>
      </c>
      <c r="L87" s="14"/>
      <c r="M87" s="15" t="s">
        <v>3543</v>
      </c>
      <c r="N87" s="13" t="s">
        <v>1155</v>
      </c>
      <c r="O87" s="13">
        <v>-6.0999999999999999E-2</v>
      </c>
    </row>
    <row r="88" spans="1:19" ht="20.25">
      <c r="A88" s="12" t="s">
        <v>651</v>
      </c>
      <c r="B88" s="13">
        <v>9</v>
      </c>
      <c r="C88" s="15" t="s">
        <v>688</v>
      </c>
      <c r="D88" s="13" t="s">
        <v>715</v>
      </c>
      <c r="E88" s="13">
        <v>8.4000000000000005E-2</v>
      </c>
      <c r="F88" s="13">
        <v>-1E-3</v>
      </c>
      <c r="G88" s="13" t="s">
        <v>3544</v>
      </c>
      <c r="H88" s="13" t="s">
        <v>3545</v>
      </c>
      <c r="I88" s="14"/>
      <c r="J88" s="15" t="s">
        <v>688</v>
      </c>
      <c r="K88" s="13" t="s">
        <v>3546</v>
      </c>
      <c r="L88" s="13">
        <v>-0.65900000000000003</v>
      </c>
      <c r="M88" s="13" t="s">
        <v>690</v>
      </c>
      <c r="N88" s="15" t="s">
        <v>688</v>
      </c>
      <c r="O88" s="13">
        <f>0.001</f>
        <v>1E-3</v>
      </c>
    </row>
    <row r="89" spans="1:19" ht="20.25">
      <c r="A89" s="1" t="s">
        <v>655</v>
      </c>
      <c r="B89" s="13">
        <v>372774</v>
      </c>
      <c r="C89" s="13" t="s">
        <v>859</v>
      </c>
      <c r="D89" s="13" t="s">
        <v>1209</v>
      </c>
      <c r="E89" s="13" t="s">
        <v>697</v>
      </c>
      <c r="F89" s="13">
        <f>0</f>
        <v>0</v>
      </c>
      <c r="G89" s="13" t="s">
        <v>3547</v>
      </c>
      <c r="H89" s="13" t="s">
        <v>3548</v>
      </c>
      <c r="I89" s="14"/>
      <c r="J89" s="13" t="s">
        <v>3549</v>
      </c>
      <c r="K89" s="15" t="s">
        <v>3550</v>
      </c>
      <c r="L89" s="13">
        <f>0.012</f>
        <v>1.2E-2</v>
      </c>
      <c r="M89" s="15" t="s">
        <v>1034</v>
      </c>
      <c r="N89" s="13" t="s">
        <v>3551</v>
      </c>
      <c r="O89" s="13">
        <v>-1.2999999999999999E-2</v>
      </c>
      <c r="P89" s="19"/>
      <c r="Q89" s="19"/>
      <c r="R89" s="19"/>
      <c r="S89" s="19"/>
    </row>
    <row r="90" spans="1:19">
      <c r="A90" s="17"/>
      <c r="E90" s="18"/>
    </row>
    <row r="91" spans="1:19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</row>
    <row r="92" spans="1:19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</row>
    <row r="93" spans="1:19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</row>
    <row r="94" spans="1:19">
      <c r="A94" s="18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</row>
    <row r="95" spans="1:19">
      <c r="A95" s="18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</row>
    <row r="96" spans="1:19">
      <c r="A96" s="18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</row>
    <row r="97" spans="1:15">
      <c r="A97" s="18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</row>
    <row r="98" spans="1:15">
      <c r="A98" s="18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</row>
    <row r="99" spans="1:15">
      <c r="A99" s="18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</row>
    <row r="100" spans="1:15">
      <c r="A100" s="18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</row>
    <row r="101" spans="1:15">
      <c r="A101" s="18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</row>
    <row r="102" spans="1:15">
      <c r="A102" s="18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</row>
    <row r="103" spans="1:15">
      <c r="A103" s="18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</row>
    <row r="104" spans="1:15">
      <c r="A104" s="18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</row>
    <row r="105" spans="1:15">
      <c r="A105" s="18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</row>
    <row r="106" spans="1:15">
      <c r="A106" s="18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</row>
    <row r="107" spans="1:15">
      <c r="A107" s="18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</row>
    <row r="108" spans="1:15">
      <c r="A108" s="18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</row>
    <row r="109" spans="1:15">
      <c r="A109" s="18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</row>
    <row r="110" spans="1:15">
      <c r="A110" s="18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</row>
    <row r="111" spans="1:15">
      <c r="A111" s="18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</row>
    <row r="112" spans="1:15">
      <c r="A112" s="18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</row>
    <row r="113" spans="1:15">
      <c r="A113" s="18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</row>
    <row r="114" spans="1:15">
      <c r="A114" s="18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</row>
    <row r="115" spans="1:15">
      <c r="A115" s="18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</row>
    <row r="116" spans="1:15">
      <c r="A116" s="18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</row>
    <row r="117" spans="1:15">
      <c r="A117" s="18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</row>
    <row r="118" spans="1:15">
      <c r="A118" s="18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</row>
    <row r="119" spans="1:15">
      <c r="A119" s="18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</row>
    <row r="120" spans="1:15">
      <c r="A120" s="18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</row>
    <row r="121" spans="1:15">
      <c r="A121" s="18"/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</row>
    <row r="122" spans="1:15">
      <c r="A122" s="18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</row>
    <row r="123" spans="1:15">
      <c r="A123" s="18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</row>
    <row r="124" spans="1:15">
      <c r="A124" s="18"/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</row>
    <row r="125" spans="1:15">
      <c r="A125" s="18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</row>
    <row r="126" spans="1:15">
      <c r="A126" s="18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</row>
    <row r="127" spans="1:15">
      <c r="A127" s="18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</row>
    <row r="128" spans="1:15">
      <c r="A128" s="18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</row>
    <row r="129" spans="1:15">
      <c r="A129" s="18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</row>
    <row r="130" spans="1:15">
      <c r="A130" s="18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</row>
    <row r="131" spans="1:15">
      <c r="A131" s="18"/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</row>
    <row r="132" spans="1:15">
      <c r="A132" s="18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</row>
    <row r="133" spans="1:15">
      <c r="A133" s="18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</row>
    <row r="134" spans="1:15">
      <c r="A134" s="18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</row>
    <row r="135" spans="1:15">
      <c r="A135" s="18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</row>
    <row r="136" spans="1:15">
      <c r="A136" s="18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</row>
    <row r="137" spans="1:15">
      <c r="A137" s="18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</row>
    <row r="138" spans="1:15">
      <c r="A138" s="18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</row>
    <row r="139" spans="1:15">
      <c r="A139" s="18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</row>
    <row r="140" spans="1:15">
      <c r="A140" s="18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</row>
    <row r="141" spans="1:15">
      <c r="A141" s="18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</row>
    <row r="142" spans="1:15">
      <c r="A142" s="18"/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</row>
    <row r="143" spans="1:15">
      <c r="A143" s="18"/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</row>
    <row r="144" spans="1:15">
      <c r="A144" s="18"/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</row>
    <row r="145" spans="1:15">
      <c r="A145" s="18"/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</row>
    <row r="146" spans="1:15">
      <c r="A146" s="18"/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</row>
    <row r="147" spans="1:15">
      <c r="A147" s="18"/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</row>
    <row r="148" spans="1:15">
      <c r="A148" s="18"/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</row>
    <row r="149" spans="1:15">
      <c r="A149" s="18"/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</row>
    <row r="150" spans="1:15">
      <c r="A150" s="18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</row>
    <row r="151" spans="1:15">
      <c r="A151" s="18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</row>
    <row r="152" spans="1:15">
      <c r="A152" s="18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</row>
    <row r="153" spans="1:15">
      <c r="A153" s="18"/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</row>
    <row r="154" spans="1:15">
      <c r="A154" s="18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</row>
    <row r="155" spans="1:15">
      <c r="A155" s="18"/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</row>
    <row r="156" spans="1:15">
      <c r="A156" s="18"/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</row>
    <row r="157" spans="1:15">
      <c r="A157" s="18"/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</row>
    <row r="158" spans="1:15">
      <c r="A158" s="18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</row>
    <row r="159" spans="1:15">
      <c r="A159" s="18"/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</row>
    <row r="160" spans="1:15">
      <c r="A160" s="18"/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</row>
    <row r="161" spans="1:15">
      <c r="A161" s="18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</row>
    <row r="162" spans="1:15">
      <c r="A162" s="18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</row>
    <row r="163" spans="1:15">
      <c r="A163" s="18"/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</row>
    <row r="164" spans="1:15">
      <c r="A164" s="18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</row>
    <row r="165" spans="1:15">
      <c r="A165" s="18"/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</row>
    <row r="166" spans="1:15">
      <c r="A166" s="18"/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</row>
    <row r="167" spans="1:15">
      <c r="A167" s="18"/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</row>
    <row r="168" spans="1:15">
      <c r="A168" s="18"/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</row>
    <row r="169" spans="1:15">
      <c r="A169" s="18"/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</row>
    <row r="170" spans="1:15">
      <c r="A170" s="18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</row>
    <row r="171" spans="1:15">
      <c r="A171" s="18"/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</row>
    <row r="172" spans="1:15">
      <c r="A172" s="18"/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</row>
    <row r="173" spans="1:15">
      <c r="A173" s="18"/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</row>
    <row r="174" spans="1:15">
      <c r="A174" s="18"/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</row>
    <row r="175" spans="1:15">
      <c r="A175" s="18"/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</row>
    <row r="176" spans="1:15">
      <c r="A176" s="18"/>
      <c r="B176" s="18"/>
      <c r="C176" s="18"/>
      <c r="D176" s="18"/>
      <c r="E176" s="18"/>
      <c r="F176" s="18"/>
      <c r="G176" s="18"/>
      <c r="H176" s="18"/>
      <c r="I176" s="18"/>
    </row>
    <row r="177" spans="1:1">
      <c r="A177" s="17"/>
    </row>
    <row r="178" spans="1:1">
      <c r="A178" s="17"/>
    </row>
    <row r="179" spans="1:1">
      <c r="A179" s="17"/>
    </row>
    <row r="180" spans="1:1">
      <c r="A180" s="17"/>
    </row>
    <row r="181" spans="1:1">
      <c r="A181" s="17"/>
    </row>
    <row r="182" spans="1:1">
      <c r="A182" s="17"/>
    </row>
    <row r="183" spans="1:1">
      <c r="A183" s="17"/>
    </row>
    <row r="184" spans="1:1">
      <c r="A184" s="17"/>
    </row>
    <row r="185" spans="1:1">
      <c r="A185" s="17"/>
    </row>
    <row r="186" spans="1:1">
      <c r="A186" s="17"/>
    </row>
    <row r="187" spans="1:1">
      <c r="A187" s="17"/>
    </row>
    <row r="188" spans="1:1">
      <c r="A188" s="17"/>
    </row>
    <row r="189" spans="1:1">
      <c r="A189" s="17"/>
    </row>
    <row r="190" spans="1:1">
      <c r="A190" s="17"/>
    </row>
    <row r="191" spans="1:1">
      <c r="A191" s="17"/>
    </row>
    <row r="192" spans="1:1">
      <c r="A192" s="17"/>
    </row>
    <row r="193" spans="1:1">
      <c r="A193" s="17"/>
    </row>
    <row r="194" spans="1:1">
      <c r="A194" s="17"/>
    </row>
    <row r="195" spans="1:1">
      <c r="A195" s="17"/>
    </row>
    <row r="196" spans="1:1">
      <c r="A196" s="17"/>
    </row>
    <row r="197" spans="1:1">
      <c r="A197" s="17"/>
    </row>
    <row r="198" spans="1:1">
      <c r="A198" s="17"/>
    </row>
    <row r="199" spans="1:1">
      <c r="A199" s="17"/>
    </row>
    <row r="200" spans="1:1">
      <c r="A200" s="17"/>
    </row>
    <row r="201" spans="1:1">
      <c r="A201" s="17"/>
    </row>
    <row r="202" spans="1:1">
      <c r="A202" s="17"/>
    </row>
    <row r="203" spans="1:1">
      <c r="A203" s="17"/>
    </row>
    <row r="204" spans="1:1">
      <c r="A204" s="17"/>
    </row>
    <row r="205" spans="1:1">
      <c r="A205" s="17"/>
    </row>
    <row r="206" spans="1:1">
      <c r="A206" s="17"/>
    </row>
    <row r="207" spans="1:1">
      <c r="A207" s="17"/>
    </row>
    <row r="208" spans="1:1">
      <c r="A208" s="17"/>
    </row>
    <row r="209" spans="1:1">
      <c r="A209" s="17"/>
    </row>
    <row r="210" spans="1:1">
      <c r="A210" s="17"/>
    </row>
    <row r="211" spans="1:1">
      <c r="A211" s="17"/>
    </row>
    <row r="212" spans="1:1">
      <c r="A212" s="17"/>
    </row>
    <row r="213" spans="1:1">
      <c r="A213" s="17"/>
    </row>
    <row r="214" spans="1:1">
      <c r="A214" s="17"/>
    </row>
    <row r="215" spans="1:1">
      <c r="A215" s="17"/>
    </row>
    <row r="216" spans="1:1">
      <c r="A216" s="17"/>
    </row>
    <row r="217" spans="1:1">
      <c r="A217" s="17"/>
    </row>
    <row r="218" spans="1:1">
      <c r="A218" s="17"/>
    </row>
    <row r="219" spans="1:1">
      <c r="A219" s="17"/>
    </row>
    <row r="220" spans="1:1">
      <c r="A220" s="17"/>
    </row>
    <row r="221" spans="1:1">
      <c r="A221" s="17"/>
    </row>
    <row r="222" spans="1:1">
      <c r="A222" s="17"/>
    </row>
    <row r="223" spans="1:1">
      <c r="A223" s="17"/>
    </row>
    <row r="224" spans="1:1">
      <c r="A224" s="17"/>
    </row>
    <row r="225" spans="1:1">
      <c r="A225" s="17"/>
    </row>
    <row r="226" spans="1:1">
      <c r="A226" s="17"/>
    </row>
    <row r="227" spans="1:1">
      <c r="A227" s="17"/>
    </row>
    <row r="228" spans="1:1">
      <c r="A228" s="17"/>
    </row>
    <row r="229" spans="1:1">
      <c r="A229" s="17"/>
    </row>
    <row r="230" spans="1:1">
      <c r="A230" s="17"/>
    </row>
    <row r="231" spans="1:1">
      <c r="A231" s="17"/>
    </row>
    <row r="232" spans="1:1">
      <c r="A232" s="17"/>
    </row>
    <row r="233" spans="1:1">
      <c r="A233" s="17"/>
    </row>
    <row r="234" spans="1:1">
      <c r="A234" s="17"/>
    </row>
    <row r="235" spans="1:1">
      <c r="A235" s="17"/>
    </row>
    <row r="236" spans="1:1">
      <c r="A236" s="17"/>
    </row>
    <row r="237" spans="1:1">
      <c r="A237" s="17"/>
    </row>
    <row r="238" spans="1:1">
      <c r="A238" s="17"/>
    </row>
    <row r="239" spans="1:1">
      <c r="A239" s="17"/>
    </row>
    <row r="240" spans="1:1">
      <c r="A240" s="17"/>
    </row>
    <row r="241" spans="1:1">
      <c r="A241" s="17"/>
    </row>
    <row r="242" spans="1:1">
      <c r="A242" s="17"/>
    </row>
    <row r="243" spans="1:1">
      <c r="A243" s="17"/>
    </row>
    <row r="244" spans="1:1">
      <c r="A244" s="17"/>
    </row>
    <row r="245" spans="1:1">
      <c r="A245" s="17"/>
    </row>
    <row r="246" spans="1:1">
      <c r="A246" s="17"/>
    </row>
    <row r="247" spans="1:1">
      <c r="A247" s="17"/>
    </row>
    <row r="248" spans="1:1">
      <c r="A248" s="17"/>
    </row>
    <row r="249" spans="1:1">
      <c r="A249" s="17"/>
    </row>
    <row r="250" spans="1:1">
      <c r="A250" s="17"/>
    </row>
    <row r="251" spans="1:1">
      <c r="A251" s="17"/>
    </row>
    <row r="252" spans="1:1">
      <c r="A252" s="17"/>
    </row>
    <row r="253" spans="1:1">
      <c r="A253" s="17"/>
    </row>
    <row r="254" spans="1:1">
      <c r="A254" s="17"/>
    </row>
    <row r="255" spans="1:1">
      <c r="A255" s="17"/>
    </row>
    <row r="256" spans="1:1">
      <c r="A256" s="17"/>
    </row>
    <row r="257" spans="1:1">
      <c r="A257" s="17"/>
    </row>
    <row r="258" spans="1:1">
      <c r="A258" s="17"/>
    </row>
    <row r="259" spans="1:1">
      <c r="A259" s="17"/>
    </row>
    <row r="260" spans="1:1">
      <c r="A260" s="17"/>
    </row>
    <row r="261" spans="1:1">
      <c r="A261" s="17"/>
    </row>
    <row r="262" spans="1:1">
      <c r="A262" s="17"/>
    </row>
    <row r="263" spans="1:1">
      <c r="A263" s="17"/>
    </row>
    <row r="264" spans="1:1">
      <c r="A264" s="17"/>
    </row>
    <row r="265" spans="1:1">
      <c r="A265" s="17"/>
    </row>
    <row r="266" spans="1:1">
      <c r="A266" s="17"/>
    </row>
    <row r="267" spans="1:1">
      <c r="A267" s="17"/>
    </row>
    <row r="268" spans="1:1">
      <c r="A268" s="17"/>
    </row>
    <row r="269" spans="1:1">
      <c r="A269" s="17"/>
    </row>
    <row r="270" spans="1:1">
      <c r="A270" s="17"/>
    </row>
    <row r="271" spans="1:1">
      <c r="A271" s="17"/>
    </row>
    <row r="272" spans="1:1">
      <c r="A272" s="17"/>
    </row>
    <row r="273" spans="1:1">
      <c r="A273" s="17"/>
    </row>
    <row r="274" spans="1:1">
      <c r="A274" s="17"/>
    </row>
    <row r="275" spans="1:1">
      <c r="A275" s="17"/>
    </row>
    <row r="276" spans="1:1">
      <c r="A276" s="17"/>
    </row>
    <row r="277" spans="1:1">
      <c r="A277" s="17"/>
    </row>
    <row r="278" spans="1:1">
      <c r="A278" s="17"/>
    </row>
    <row r="279" spans="1:1">
      <c r="A279" s="17"/>
    </row>
    <row r="280" spans="1:1">
      <c r="A280" s="17"/>
    </row>
    <row r="281" spans="1:1">
      <c r="A281" s="17"/>
    </row>
    <row r="282" spans="1:1">
      <c r="A282" s="17"/>
    </row>
    <row r="283" spans="1:1">
      <c r="A283" s="17"/>
    </row>
    <row r="284" spans="1:1">
      <c r="A284" s="17"/>
    </row>
    <row r="285" spans="1:1">
      <c r="A285" s="17"/>
    </row>
    <row r="286" spans="1:1">
      <c r="A286" s="17"/>
    </row>
    <row r="287" spans="1:1">
      <c r="A287" s="17"/>
    </row>
    <row r="288" spans="1:1">
      <c r="A288" s="17"/>
    </row>
    <row r="289" spans="1:1">
      <c r="A289" s="17"/>
    </row>
    <row r="290" spans="1:1">
      <c r="A290" s="17"/>
    </row>
    <row r="291" spans="1:1">
      <c r="A291" s="17"/>
    </row>
    <row r="292" spans="1:1">
      <c r="A292" s="17"/>
    </row>
    <row r="293" spans="1:1">
      <c r="A293" s="17"/>
    </row>
    <row r="294" spans="1:1">
      <c r="A294" s="17"/>
    </row>
    <row r="295" spans="1:1">
      <c r="A295" s="17"/>
    </row>
    <row r="296" spans="1:1">
      <c r="A296" s="17"/>
    </row>
    <row r="297" spans="1:1">
      <c r="A297" s="17"/>
    </row>
    <row r="298" spans="1:1">
      <c r="A298" s="17"/>
    </row>
    <row r="299" spans="1:1">
      <c r="A299" s="17"/>
    </row>
    <row r="300" spans="1:1">
      <c r="A300" s="17"/>
    </row>
    <row r="301" spans="1:1">
      <c r="A301" s="17"/>
    </row>
    <row r="302" spans="1:1">
      <c r="A302" s="17"/>
    </row>
    <row r="303" spans="1:1">
      <c r="A303" s="17"/>
    </row>
    <row r="304" spans="1:1">
      <c r="A304" s="17"/>
    </row>
    <row r="305" spans="1:1">
      <c r="A305" s="17"/>
    </row>
    <row r="306" spans="1:1">
      <c r="A306" s="17"/>
    </row>
    <row r="307" spans="1:1">
      <c r="A307" s="17"/>
    </row>
    <row r="308" spans="1:1">
      <c r="A308" s="17"/>
    </row>
    <row r="309" spans="1:1">
      <c r="A309" s="17"/>
    </row>
    <row r="310" spans="1:1">
      <c r="A310" s="17"/>
    </row>
    <row r="311" spans="1:1">
      <c r="A311" s="17"/>
    </row>
    <row r="312" spans="1:1">
      <c r="A312" s="17"/>
    </row>
    <row r="313" spans="1:1">
      <c r="A313" s="17"/>
    </row>
    <row r="314" spans="1:1">
      <c r="A314" s="17"/>
    </row>
    <row r="315" spans="1:1">
      <c r="A315" s="17"/>
    </row>
    <row r="316" spans="1:1">
      <c r="A316" s="17"/>
    </row>
    <row r="317" spans="1:1">
      <c r="A317" s="17"/>
    </row>
    <row r="318" spans="1:1">
      <c r="A318" s="17"/>
    </row>
    <row r="319" spans="1:1">
      <c r="A319" s="17"/>
    </row>
    <row r="320" spans="1:1">
      <c r="A320" s="17"/>
    </row>
    <row r="321" spans="1:1">
      <c r="A321" s="17"/>
    </row>
    <row r="322" spans="1:1">
      <c r="A322" s="17"/>
    </row>
    <row r="323" spans="1:1">
      <c r="A323" s="17"/>
    </row>
    <row r="324" spans="1:1">
      <c r="A324" s="17"/>
    </row>
    <row r="325" spans="1:1">
      <c r="A325" s="17"/>
    </row>
    <row r="326" spans="1:1">
      <c r="A326" s="17"/>
    </row>
    <row r="327" spans="1:1">
      <c r="A327" s="17"/>
    </row>
    <row r="328" spans="1:1">
      <c r="A328" s="17"/>
    </row>
    <row r="329" spans="1:1">
      <c r="A329" s="17"/>
    </row>
    <row r="330" spans="1:1">
      <c r="A330" s="17"/>
    </row>
    <row r="331" spans="1:1">
      <c r="A331" s="17"/>
    </row>
    <row r="332" spans="1:1">
      <c r="A332" s="17"/>
    </row>
    <row r="333" spans="1:1">
      <c r="A333" s="17"/>
    </row>
    <row r="334" spans="1:1">
      <c r="A334" s="17"/>
    </row>
    <row r="335" spans="1:1">
      <c r="A335" s="17"/>
    </row>
    <row r="336" spans="1:1">
      <c r="A336" s="17"/>
    </row>
    <row r="337" spans="1:1">
      <c r="A337" s="17"/>
    </row>
    <row r="338" spans="1:1">
      <c r="A338" s="17"/>
    </row>
    <row r="339" spans="1:1">
      <c r="A339" s="17"/>
    </row>
    <row r="340" spans="1:1">
      <c r="A340" s="17"/>
    </row>
    <row r="341" spans="1:1">
      <c r="A341" s="17"/>
    </row>
    <row r="342" spans="1:1">
      <c r="A342" s="17"/>
    </row>
    <row r="343" spans="1:1">
      <c r="A343" s="17"/>
    </row>
    <row r="344" spans="1:1">
      <c r="A344" s="17"/>
    </row>
    <row r="345" spans="1:1">
      <c r="A345" s="17"/>
    </row>
    <row r="346" spans="1:1">
      <c r="A346" s="17"/>
    </row>
    <row r="347" spans="1:1">
      <c r="A347" s="17"/>
    </row>
    <row r="348" spans="1:1">
      <c r="A348" s="17"/>
    </row>
    <row r="349" spans="1:1">
      <c r="A349" s="17"/>
    </row>
    <row r="350" spans="1:1">
      <c r="A350" s="17"/>
    </row>
    <row r="351" spans="1:1">
      <c r="A351" s="17"/>
    </row>
    <row r="352" spans="1:1">
      <c r="A352" s="17"/>
    </row>
    <row r="353" spans="1:1">
      <c r="A353" s="17"/>
    </row>
    <row r="354" spans="1:1">
      <c r="A354" s="17"/>
    </row>
    <row r="355" spans="1:1">
      <c r="A355" s="17"/>
    </row>
    <row r="356" spans="1:1">
      <c r="A356" s="17"/>
    </row>
    <row r="357" spans="1:1">
      <c r="A357" s="17"/>
    </row>
    <row r="358" spans="1:1">
      <c r="A358" s="17"/>
    </row>
    <row r="359" spans="1:1">
      <c r="A359" s="17"/>
    </row>
    <row r="360" spans="1:1">
      <c r="A360" s="17"/>
    </row>
    <row r="361" spans="1:1">
      <c r="A361" s="17"/>
    </row>
    <row r="362" spans="1:1">
      <c r="A362" s="17"/>
    </row>
    <row r="363" spans="1:1">
      <c r="A363" s="17"/>
    </row>
    <row r="364" spans="1:1">
      <c r="A364" s="17"/>
    </row>
    <row r="365" spans="1:1">
      <c r="A365" s="17"/>
    </row>
    <row r="366" spans="1:1">
      <c r="A366" s="17"/>
    </row>
    <row r="367" spans="1:1">
      <c r="A367" s="17"/>
    </row>
    <row r="368" spans="1:1">
      <c r="A368" s="17"/>
    </row>
    <row r="369" spans="1:1">
      <c r="A369" s="17"/>
    </row>
    <row r="370" spans="1:1">
      <c r="A370" s="17"/>
    </row>
    <row r="371" spans="1:1">
      <c r="A371" s="17"/>
    </row>
    <row r="372" spans="1:1">
      <c r="A372" s="17"/>
    </row>
    <row r="373" spans="1:1">
      <c r="A373" s="17"/>
    </row>
    <row r="374" spans="1:1">
      <c r="A374" s="17"/>
    </row>
    <row r="375" spans="1:1">
      <c r="A375" s="17"/>
    </row>
    <row r="376" spans="1:1">
      <c r="A376" s="17"/>
    </row>
    <row r="377" spans="1:1">
      <c r="A377" s="17"/>
    </row>
    <row r="378" spans="1:1">
      <c r="A378" s="17"/>
    </row>
    <row r="379" spans="1:1">
      <c r="A379" s="17"/>
    </row>
    <row r="380" spans="1:1">
      <c r="A380" s="17"/>
    </row>
    <row r="381" spans="1:1">
      <c r="A381" s="17"/>
    </row>
    <row r="382" spans="1:1">
      <c r="A382" s="17"/>
    </row>
    <row r="383" spans="1:1">
      <c r="A383" s="17"/>
    </row>
    <row r="384" spans="1:1">
      <c r="A384" s="17"/>
    </row>
    <row r="385" spans="1:1">
      <c r="A385" s="17"/>
    </row>
    <row r="386" spans="1:1">
      <c r="A386" s="17"/>
    </row>
    <row r="387" spans="1:1">
      <c r="A387" s="17"/>
    </row>
    <row r="388" spans="1:1">
      <c r="A388" s="17"/>
    </row>
    <row r="389" spans="1:1">
      <c r="A389" s="17"/>
    </row>
    <row r="390" spans="1:1">
      <c r="A390" s="17"/>
    </row>
    <row r="391" spans="1:1">
      <c r="A391" s="17"/>
    </row>
    <row r="392" spans="1:1">
      <c r="A392" s="17"/>
    </row>
    <row r="393" spans="1:1">
      <c r="A393" s="17"/>
    </row>
    <row r="394" spans="1:1">
      <c r="A394" s="17"/>
    </row>
    <row r="395" spans="1:1">
      <c r="A395" s="17"/>
    </row>
    <row r="396" spans="1:1">
      <c r="A396" s="17"/>
    </row>
    <row r="397" spans="1:1">
      <c r="A397" s="17"/>
    </row>
    <row r="398" spans="1:1">
      <c r="A398" s="17"/>
    </row>
    <row r="399" spans="1:1">
      <c r="A399" s="17"/>
    </row>
    <row r="400" spans="1:1">
      <c r="A400" s="17"/>
    </row>
    <row r="401" spans="1:1">
      <c r="A401" s="17"/>
    </row>
    <row r="402" spans="1:1">
      <c r="A402" s="17"/>
    </row>
    <row r="403" spans="1:1">
      <c r="A403" s="17"/>
    </row>
    <row r="404" spans="1:1">
      <c r="A404" s="17"/>
    </row>
    <row r="405" spans="1:1">
      <c r="A405" s="17"/>
    </row>
    <row r="406" spans="1:1">
      <c r="A406" s="17"/>
    </row>
    <row r="407" spans="1:1">
      <c r="A407" s="17"/>
    </row>
    <row r="408" spans="1:1">
      <c r="A408" s="17"/>
    </row>
    <row r="409" spans="1:1">
      <c r="A409" s="17"/>
    </row>
    <row r="410" spans="1:1">
      <c r="A410" s="17"/>
    </row>
    <row r="411" spans="1:1">
      <c r="A411" s="17"/>
    </row>
    <row r="412" spans="1:1">
      <c r="A412" s="17"/>
    </row>
    <row r="413" spans="1:1">
      <c r="A413" s="17"/>
    </row>
    <row r="414" spans="1:1">
      <c r="A414" s="17"/>
    </row>
    <row r="415" spans="1:1">
      <c r="A415" s="17"/>
    </row>
    <row r="416" spans="1:1">
      <c r="A416" s="17"/>
    </row>
    <row r="417" spans="1:1">
      <c r="A417" s="17"/>
    </row>
    <row r="418" spans="1:1">
      <c r="A418" s="17"/>
    </row>
    <row r="419" spans="1:1">
      <c r="A419" s="17"/>
    </row>
    <row r="420" spans="1:1">
      <c r="A420" s="17"/>
    </row>
    <row r="421" spans="1:1">
      <c r="A421" s="17"/>
    </row>
    <row r="422" spans="1:1">
      <c r="A422" s="17"/>
    </row>
    <row r="423" spans="1:1">
      <c r="A423" s="17"/>
    </row>
    <row r="424" spans="1:1">
      <c r="A424" s="17"/>
    </row>
    <row r="425" spans="1:1">
      <c r="A425" s="17"/>
    </row>
    <row r="426" spans="1:1">
      <c r="A426" s="17"/>
    </row>
    <row r="427" spans="1:1">
      <c r="A427" s="17"/>
    </row>
    <row r="428" spans="1:1">
      <c r="A428" s="17"/>
    </row>
    <row r="429" spans="1:1">
      <c r="A429" s="17"/>
    </row>
    <row r="430" spans="1:1">
      <c r="A430" s="17"/>
    </row>
    <row r="431" spans="1:1">
      <c r="A431" s="17"/>
    </row>
    <row r="432" spans="1:1">
      <c r="A432" s="17"/>
    </row>
    <row r="433" spans="1:1">
      <c r="A433" s="17"/>
    </row>
    <row r="434" spans="1:1">
      <c r="A434" s="17"/>
    </row>
    <row r="435" spans="1:1">
      <c r="A435" s="17"/>
    </row>
    <row r="436" spans="1:1">
      <c r="A436" s="17"/>
    </row>
    <row r="437" spans="1:1">
      <c r="A437" s="17"/>
    </row>
    <row r="438" spans="1:1">
      <c r="A438" s="17"/>
    </row>
    <row r="439" spans="1:1">
      <c r="A439" s="17"/>
    </row>
    <row r="440" spans="1:1">
      <c r="A440" s="17"/>
    </row>
    <row r="441" spans="1:1">
      <c r="A441" s="17"/>
    </row>
    <row r="442" spans="1:1">
      <c r="A442" s="17"/>
    </row>
    <row r="443" spans="1:1">
      <c r="A443" s="17"/>
    </row>
    <row r="444" spans="1:1">
      <c r="A444" s="17"/>
    </row>
    <row r="445" spans="1:1">
      <c r="A445" s="17"/>
    </row>
    <row r="446" spans="1:1">
      <c r="A446" s="17"/>
    </row>
    <row r="447" spans="1:1">
      <c r="A447" s="17"/>
    </row>
    <row r="448" spans="1:1">
      <c r="A448" s="17"/>
    </row>
    <row r="449" spans="1:1">
      <c r="A449" s="17"/>
    </row>
    <row r="450" spans="1:1">
      <c r="A450" s="17"/>
    </row>
    <row r="451" spans="1:1">
      <c r="A451" s="17"/>
    </row>
    <row r="452" spans="1:1">
      <c r="A452" s="17"/>
    </row>
    <row r="453" spans="1:1">
      <c r="A453" s="17"/>
    </row>
    <row r="454" spans="1:1">
      <c r="A454" s="17"/>
    </row>
    <row r="455" spans="1:1">
      <c r="A455" s="17"/>
    </row>
    <row r="456" spans="1:1">
      <c r="A456" s="17"/>
    </row>
    <row r="457" spans="1:1">
      <c r="A457" s="17"/>
    </row>
    <row r="458" spans="1:1">
      <c r="A458" s="17"/>
    </row>
    <row r="459" spans="1:1">
      <c r="A459" s="17"/>
    </row>
    <row r="460" spans="1:1">
      <c r="A460" s="17"/>
    </row>
    <row r="461" spans="1:1">
      <c r="A461" s="17"/>
    </row>
    <row r="462" spans="1:1">
      <c r="A462" s="17"/>
    </row>
    <row r="463" spans="1:1">
      <c r="A463" s="17"/>
    </row>
    <row r="464" spans="1:1">
      <c r="A464" s="17"/>
    </row>
    <row r="465" spans="1:1">
      <c r="A465" s="17"/>
    </row>
    <row r="466" spans="1:1">
      <c r="A466" s="17"/>
    </row>
    <row r="467" spans="1:1">
      <c r="A467" s="17"/>
    </row>
    <row r="468" spans="1:1">
      <c r="A468" s="17"/>
    </row>
    <row r="469" spans="1:1">
      <c r="A469" s="17"/>
    </row>
    <row r="470" spans="1:1">
      <c r="A470" s="17"/>
    </row>
    <row r="471" spans="1:1">
      <c r="A471" s="17"/>
    </row>
    <row r="472" spans="1:1">
      <c r="A472" s="17"/>
    </row>
    <row r="473" spans="1:1">
      <c r="A473" s="17"/>
    </row>
    <row r="474" spans="1:1">
      <c r="A474" s="17"/>
    </row>
    <row r="475" spans="1:1">
      <c r="A475" s="17"/>
    </row>
    <row r="476" spans="1:1">
      <c r="A476" s="17"/>
    </row>
    <row r="477" spans="1:1">
      <c r="A477" s="17"/>
    </row>
    <row r="478" spans="1:1">
      <c r="A478" s="17"/>
    </row>
    <row r="479" spans="1:1">
      <c r="A479" s="17"/>
    </row>
    <row r="480" spans="1:1">
      <c r="A480" s="17"/>
    </row>
    <row r="481" spans="1:1">
      <c r="A481" s="17"/>
    </row>
    <row r="482" spans="1:1">
      <c r="A482" s="17"/>
    </row>
    <row r="483" spans="1:1">
      <c r="A483" s="17"/>
    </row>
    <row r="484" spans="1:1">
      <c r="A484" s="17"/>
    </row>
    <row r="485" spans="1:1">
      <c r="A485" s="17"/>
    </row>
    <row r="486" spans="1:1">
      <c r="A486" s="17"/>
    </row>
    <row r="487" spans="1:1">
      <c r="A487" s="17"/>
    </row>
    <row r="488" spans="1:1">
      <c r="A488" s="17"/>
    </row>
    <row r="489" spans="1:1">
      <c r="A489" s="17"/>
    </row>
    <row r="490" spans="1:1">
      <c r="A490" s="17"/>
    </row>
    <row r="491" spans="1:1">
      <c r="A491" s="17"/>
    </row>
    <row r="492" spans="1:1">
      <c r="A492" s="17"/>
    </row>
    <row r="493" spans="1:1">
      <c r="A493" s="17"/>
    </row>
    <row r="494" spans="1:1">
      <c r="A494" s="17"/>
    </row>
    <row r="495" spans="1:1">
      <c r="A495" s="17"/>
    </row>
    <row r="496" spans="1:1">
      <c r="A496" s="17"/>
    </row>
    <row r="497" spans="1:1">
      <c r="A497" s="17"/>
    </row>
    <row r="498" spans="1:1">
      <c r="A498" s="17"/>
    </row>
    <row r="499" spans="1:1">
      <c r="A499" s="17"/>
    </row>
    <row r="500" spans="1:1">
      <c r="A500" s="17"/>
    </row>
    <row r="501" spans="1:1">
      <c r="A501" s="17"/>
    </row>
    <row r="502" spans="1:1">
      <c r="A502" s="17"/>
    </row>
    <row r="503" spans="1:1">
      <c r="A503" s="17"/>
    </row>
    <row r="504" spans="1:1">
      <c r="A504" s="17"/>
    </row>
    <row r="505" spans="1:1">
      <c r="A505" s="17"/>
    </row>
    <row r="506" spans="1:1">
      <c r="A506" s="17"/>
    </row>
    <row r="507" spans="1:1">
      <c r="A507" s="17"/>
    </row>
    <row r="508" spans="1:1">
      <c r="A508" s="17"/>
    </row>
    <row r="509" spans="1:1">
      <c r="A509" s="17"/>
    </row>
    <row r="510" spans="1:1">
      <c r="A510" s="17"/>
    </row>
    <row r="511" spans="1:1">
      <c r="A511" s="17"/>
    </row>
    <row r="512" spans="1:1">
      <c r="A512" s="17"/>
    </row>
    <row r="513" spans="1:1">
      <c r="A513" s="17"/>
    </row>
    <row r="514" spans="1:1">
      <c r="A514" s="17"/>
    </row>
    <row r="515" spans="1:1">
      <c r="A515" s="17"/>
    </row>
    <row r="516" spans="1:1">
      <c r="A516" s="17"/>
    </row>
    <row r="517" spans="1:1">
      <c r="A517" s="17"/>
    </row>
    <row r="518" spans="1:1">
      <c r="A518" s="17"/>
    </row>
    <row r="519" spans="1:1">
      <c r="A519" s="17"/>
    </row>
    <row r="520" spans="1:1">
      <c r="A520" s="17"/>
    </row>
    <row r="521" spans="1:1">
      <c r="A521" s="17"/>
    </row>
    <row r="522" spans="1:1">
      <c r="A522" s="17"/>
    </row>
    <row r="523" spans="1:1">
      <c r="A523" s="17"/>
    </row>
    <row r="524" spans="1:1">
      <c r="A524" s="17"/>
    </row>
    <row r="525" spans="1:1">
      <c r="A525" s="17"/>
    </row>
    <row r="526" spans="1:1">
      <c r="A526" s="17"/>
    </row>
    <row r="527" spans="1:1">
      <c r="A527" s="17"/>
    </row>
    <row r="528" spans="1:1">
      <c r="A528" s="17"/>
    </row>
    <row r="529" spans="1:1">
      <c r="A529" s="17"/>
    </row>
    <row r="530" spans="1:1">
      <c r="A530" s="17"/>
    </row>
    <row r="531" spans="1:1">
      <c r="A531" s="17"/>
    </row>
    <row r="532" spans="1:1">
      <c r="A532" s="17"/>
    </row>
    <row r="533" spans="1:1">
      <c r="A533" s="17"/>
    </row>
    <row r="534" spans="1:1">
      <c r="A534" s="17"/>
    </row>
    <row r="535" spans="1:1">
      <c r="A535" s="17"/>
    </row>
    <row r="536" spans="1:1">
      <c r="A536" s="17"/>
    </row>
    <row r="537" spans="1:1">
      <c r="A537" s="17"/>
    </row>
    <row r="538" spans="1:1">
      <c r="A538" s="17"/>
    </row>
    <row r="539" spans="1:1">
      <c r="A539" s="17"/>
    </row>
    <row r="540" spans="1:1">
      <c r="A540" s="17"/>
    </row>
    <row r="541" spans="1:1">
      <c r="A541" s="17"/>
    </row>
    <row r="542" spans="1:1">
      <c r="A542" s="17"/>
    </row>
    <row r="543" spans="1:1">
      <c r="A543" s="17"/>
    </row>
    <row r="544" spans="1:1">
      <c r="A544" s="17"/>
    </row>
    <row r="545" spans="1:1">
      <c r="A545" s="17"/>
    </row>
    <row r="546" spans="1:1">
      <c r="A546" s="17"/>
    </row>
    <row r="547" spans="1:1">
      <c r="A547" s="17"/>
    </row>
    <row r="548" spans="1:1">
      <c r="A548" s="17"/>
    </row>
    <row r="549" spans="1:1">
      <c r="A549" s="17"/>
    </row>
    <row r="550" spans="1:1">
      <c r="A550" s="17"/>
    </row>
    <row r="551" spans="1:1">
      <c r="A551" s="17"/>
    </row>
    <row r="552" spans="1:1">
      <c r="A552" s="17"/>
    </row>
    <row r="553" spans="1:1">
      <c r="A553" s="17"/>
    </row>
    <row r="554" spans="1:1">
      <c r="A554" s="17"/>
    </row>
    <row r="555" spans="1:1">
      <c r="A555" s="17"/>
    </row>
    <row r="556" spans="1:1">
      <c r="A556" s="17"/>
    </row>
    <row r="557" spans="1:1">
      <c r="A557" s="17"/>
    </row>
    <row r="558" spans="1:1">
      <c r="A558" s="17"/>
    </row>
    <row r="559" spans="1:1">
      <c r="A559" s="17"/>
    </row>
    <row r="560" spans="1:1">
      <c r="A560" s="17"/>
    </row>
    <row r="561" spans="1:1">
      <c r="A561" s="17"/>
    </row>
    <row r="562" spans="1:1">
      <c r="A562" s="17"/>
    </row>
    <row r="563" spans="1:1">
      <c r="A563" s="17"/>
    </row>
    <row r="564" spans="1:1">
      <c r="A564" s="17"/>
    </row>
    <row r="565" spans="1:1">
      <c r="A565" s="17"/>
    </row>
    <row r="566" spans="1:1">
      <c r="A566" s="17"/>
    </row>
    <row r="567" spans="1:1">
      <c r="A567" s="17"/>
    </row>
    <row r="568" spans="1:1">
      <c r="A568" s="17"/>
    </row>
    <row r="569" spans="1:1">
      <c r="A569" s="17"/>
    </row>
    <row r="570" spans="1:1">
      <c r="A570" s="17"/>
    </row>
    <row r="571" spans="1:1">
      <c r="A571" s="17"/>
    </row>
    <row r="572" spans="1:1">
      <c r="A572" s="17"/>
    </row>
    <row r="573" spans="1:1">
      <c r="A573" s="17"/>
    </row>
    <row r="574" spans="1:1">
      <c r="A574" s="17"/>
    </row>
    <row r="575" spans="1:1">
      <c r="A575" s="17"/>
    </row>
    <row r="576" spans="1:1">
      <c r="A576" s="17"/>
    </row>
    <row r="577" spans="1:1">
      <c r="A577" s="17"/>
    </row>
    <row r="578" spans="1:1">
      <c r="A578" s="17"/>
    </row>
    <row r="579" spans="1:1">
      <c r="A579" s="17"/>
    </row>
    <row r="580" spans="1:1">
      <c r="A580" s="17"/>
    </row>
    <row r="581" spans="1:1">
      <c r="A581" s="17"/>
    </row>
    <row r="582" spans="1:1">
      <c r="A582" s="17"/>
    </row>
    <row r="583" spans="1:1">
      <c r="A583" s="17"/>
    </row>
    <row r="584" spans="1:1">
      <c r="A584" s="17"/>
    </row>
    <row r="585" spans="1:1">
      <c r="A585" s="17"/>
    </row>
    <row r="586" spans="1:1">
      <c r="A586" s="17"/>
    </row>
    <row r="587" spans="1:1">
      <c r="A587" s="17"/>
    </row>
    <row r="588" spans="1:1">
      <c r="A588" s="17"/>
    </row>
    <row r="589" spans="1:1">
      <c r="A589" s="17"/>
    </row>
    <row r="590" spans="1:1">
      <c r="A590" s="17"/>
    </row>
    <row r="591" spans="1:1">
      <c r="A591" s="17"/>
    </row>
    <row r="592" spans="1:1">
      <c r="A592" s="17"/>
    </row>
    <row r="593" spans="1:1">
      <c r="A593" s="17"/>
    </row>
    <row r="594" spans="1:1">
      <c r="A594" s="17"/>
    </row>
    <row r="595" spans="1:1">
      <c r="A595" s="17"/>
    </row>
    <row r="596" spans="1:1">
      <c r="A596" s="17"/>
    </row>
    <row r="597" spans="1:1">
      <c r="A597" s="17"/>
    </row>
    <row r="598" spans="1:1">
      <c r="A598" s="17"/>
    </row>
    <row r="599" spans="1:1">
      <c r="A599" s="17"/>
    </row>
    <row r="600" spans="1:1">
      <c r="A600" s="17"/>
    </row>
    <row r="601" spans="1:1">
      <c r="A601" s="17"/>
    </row>
    <row r="602" spans="1:1">
      <c r="A602" s="17"/>
    </row>
    <row r="603" spans="1:1">
      <c r="A603" s="17"/>
    </row>
    <row r="604" spans="1:1">
      <c r="A604" s="17"/>
    </row>
    <row r="605" spans="1:1">
      <c r="A605" s="17"/>
    </row>
    <row r="606" spans="1:1">
      <c r="A606" s="17"/>
    </row>
    <row r="607" spans="1:1">
      <c r="A607" s="17"/>
    </row>
    <row r="608" spans="1:1">
      <c r="A608" s="17"/>
    </row>
    <row r="609" spans="1:1">
      <c r="A609" s="17"/>
    </row>
    <row r="610" spans="1:1">
      <c r="A610" s="17"/>
    </row>
    <row r="611" spans="1:1">
      <c r="A611" s="17"/>
    </row>
    <row r="612" spans="1:1">
      <c r="A612" s="17"/>
    </row>
    <row r="613" spans="1:1">
      <c r="A613" s="17"/>
    </row>
    <row r="614" spans="1:1">
      <c r="A614" s="17"/>
    </row>
    <row r="615" spans="1:1">
      <c r="A615" s="17"/>
    </row>
    <row r="616" spans="1:1">
      <c r="A616" s="17"/>
    </row>
    <row r="617" spans="1:1">
      <c r="A617" s="17"/>
    </row>
    <row r="618" spans="1:1">
      <c r="A618" s="17"/>
    </row>
    <row r="619" spans="1:1">
      <c r="A619" s="17"/>
    </row>
    <row r="620" spans="1:1">
      <c r="A620" s="17"/>
    </row>
    <row r="621" spans="1:1">
      <c r="A621" s="17"/>
    </row>
    <row r="622" spans="1:1">
      <c r="A622" s="17"/>
    </row>
    <row r="623" spans="1:1">
      <c r="A623" s="17"/>
    </row>
    <row r="624" spans="1:1">
      <c r="A624" s="17"/>
    </row>
    <row r="625" spans="1:1">
      <c r="A625" s="17"/>
    </row>
    <row r="626" spans="1:1">
      <c r="A626" s="17"/>
    </row>
    <row r="627" spans="1:1">
      <c r="A627" s="17"/>
    </row>
    <row r="628" spans="1:1">
      <c r="A628" s="17"/>
    </row>
    <row r="629" spans="1:1">
      <c r="A629" s="17"/>
    </row>
    <row r="630" spans="1:1">
      <c r="A630" s="17"/>
    </row>
    <row r="631" spans="1:1">
      <c r="A631" s="17"/>
    </row>
    <row r="632" spans="1:1">
      <c r="A632" s="17"/>
    </row>
    <row r="633" spans="1:1">
      <c r="A633" s="17"/>
    </row>
    <row r="634" spans="1:1">
      <c r="A634" s="17"/>
    </row>
    <row r="635" spans="1:1">
      <c r="A635" s="17"/>
    </row>
    <row r="636" spans="1:1">
      <c r="A636" s="17"/>
    </row>
    <row r="637" spans="1:1">
      <c r="A637" s="17"/>
    </row>
    <row r="638" spans="1:1">
      <c r="A638" s="17"/>
    </row>
    <row r="639" spans="1:1">
      <c r="A639" s="17"/>
    </row>
    <row r="640" spans="1:1">
      <c r="A640" s="17"/>
    </row>
    <row r="641" spans="1:1">
      <c r="A641" s="17"/>
    </row>
    <row r="642" spans="1:1">
      <c r="A642" s="17"/>
    </row>
    <row r="643" spans="1:1">
      <c r="A643" s="17"/>
    </row>
    <row r="644" spans="1:1">
      <c r="A644" s="17"/>
    </row>
    <row r="645" spans="1:1">
      <c r="A645" s="17"/>
    </row>
    <row r="646" spans="1:1">
      <c r="A646" s="17"/>
    </row>
    <row r="647" spans="1:1">
      <c r="A647" s="17"/>
    </row>
    <row r="648" spans="1:1">
      <c r="A648" s="17"/>
    </row>
    <row r="649" spans="1:1">
      <c r="A649" s="17"/>
    </row>
    <row r="650" spans="1:1">
      <c r="A650" s="17"/>
    </row>
    <row r="651" spans="1:1">
      <c r="A651" s="17"/>
    </row>
    <row r="652" spans="1:1">
      <c r="A652" s="17"/>
    </row>
    <row r="653" spans="1:1">
      <c r="A653" s="17"/>
    </row>
    <row r="654" spans="1:1">
      <c r="A654" s="17"/>
    </row>
    <row r="655" spans="1:1">
      <c r="A655" s="17"/>
    </row>
    <row r="656" spans="1:1">
      <c r="A656" s="17"/>
    </row>
    <row r="657" spans="1:1">
      <c r="A657" s="17"/>
    </row>
    <row r="658" spans="1:1">
      <c r="A658" s="17"/>
    </row>
    <row r="659" spans="1:1">
      <c r="A659" s="17"/>
    </row>
    <row r="660" spans="1:1">
      <c r="A660" s="17"/>
    </row>
    <row r="661" spans="1:1">
      <c r="A661" s="17"/>
    </row>
    <row r="662" spans="1:1">
      <c r="A662" s="17"/>
    </row>
    <row r="663" spans="1:1">
      <c r="A663" s="17"/>
    </row>
    <row r="664" spans="1:1">
      <c r="A664" s="17"/>
    </row>
    <row r="665" spans="1:1">
      <c r="A665" s="17"/>
    </row>
    <row r="666" spans="1:1">
      <c r="A666" s="17"/>
    </row>
    <row r="667" spans="1:1">
      <c r="A667" s="17"/>
    </row>
    <row r="668" spans="1:1">
      <c r="A668" s="17"/>
    </row>
    <row r="669" spans="1:1">
      <c r="A669" s="17"/>
    </row>
    <row r="670" spans="1:1">
      <c r="A670" s="17"/>
    </row>
    <row r="671" spans="1:1">
      <c r="A671" s="17"/>
    </row>
    <row r="672" spans="1:1">
      <c r="A672" s="17"/>
    </row>
    <row r="673" spans="1:1">
      <c r="A673" s="17"/>
    </row>
    <row r="674" spans="1:1">
      <c r="A674" s="17"/>
    </row>
    <row r="675" spans="1:1">
      <c r="A675" s="17"/>
    </row>
    <row r="676" spans="1:1">
      <c r="A676" s="17"/>
    </row>
    <row r="677" spans="1:1">
      <c r="A677" s="17"/>
    </row>
    <row r="678" spans="1:1">
      <c r="A678" s="17"/>
    </row>
    <row r="679" spans="1:1">
      <c r="A679" s="17"/>
    </row>
    <row r="680" spans="1:1">
      <c r="A680" s="17"/>
    </row>
    <row r="681" spans="1:1">
      <c r="A681" s="17"/>
    </row>
    <row r="682" spans="1:1">
      <c r="A682" s="17"/>
    </row>
    <row r="683" spans="1:1">
      <c r="A683" s="17"/>
    </row>
    <row r="684" spans="1:1">
      <c r="A684" s="17"/>
    </row>
    <row r="685" spans="1:1">
      <c r="A685" s="17"/>
    </row>
    <row r="686" spans="1:1">
      <c r="A686" s="17"/>
    </row>
    <row r="687" spans="1:1">
      <c r="A687" s="17"/>
    </row>
    <row r="688" spans="1:1">
      <c r="A688" s="17"/>
    </row>
    <row r="689" spans="1:1">
      <c r="A689" s="17"/>
    </row>
    <row r="690" spans="1:1">
      <c r="A690" s="17"/>
    </row>
    <row r="691" spans="1:1">
      <c r="A691" s="17"/>
    </row>
    <row r="692" spans="1:1">
      <c r="A692" s="17"/>
    </row>
    <row r="693" spans="1:1">
      <c r="A693" s="17"/>
    </row>
    <row r="694" spans="1:1">
      <c r="A694" s="17"/>
    </row>
    <row r="695" spans="1:1">
      <c r="A695" s="17"/>
    </row>
    <row r="696" spans="1:1">
      <c r="A696" s="17"/>
    </row>
    <row r="697" spans="1:1">
      <c r="A697" s="17"/>
    </row>
    <row r="698" spans="1:1">
      <c r="A698" s="17"/>
    </row>
    <row r="699" spans="1:1">
      <c r="A699" s="17"/>
    </row>
    <row r="700" spans="1:1">
      <c r="A700" s="17"/>
    </row>
    <row r="701" spans="1:1">
      <c r="A701" s="17"/>
    </row>
    <row r="702" spans="1:1">
      <c r="A702" s="17"/>
    </row>
    <row r="703" spans="1:1">
      <c r="A703" s="17"/>
    </row>
    <row r="704" spans="1:1">
      <c r="A704" s="17"/>
    </row>
    <row r="705" spans="1:1">
      <c r="A705" s="17"/>
    </row>
    <row r="706" spans="1:1">
      <c r="A706" s="17"/>
    </row>
    <row r="707" spans="1:1">
      <c r="A707" s="17"/>
    </row>
    <row r="708" spans="1:1">
      <c r="A708" s="17"/>
    </row>
    <row r="709" spans="1:1">
      <c r="A709" s="17"/>
    </row>
    <row r="710" spans="1:1">
      <c r="A710" s="17"/>
    </row>
    <row r="711" spans="1:1">
      <c r="A711" s="17"/>
    </row>
    <row r="712" spans="1:1">
      <c r="A712" s="17"/>
    </row>
    <row r="713" spans="1:1">
      <c r="A713" s="17"/>
    </row>
    <row r="714" spans="1:1">
      <c r="A714" s="17"/>
    </row>
    <row r="715" spans="1:1">
      <c r="A715" s="17"/>
    </row>
    <row r="716" spans="1:1">
      <c r="A716" s="17"/>
    </row>
    <row r="717" spans="1:1">
      <c r="A717" s="17"/>
    </row>
    <row r="718" spans="1:1">
      <c r="A718" s="17"/>
    </row>
    <row r="719" spans="1:1">
      <c r="A719" s="17"/>
    </row>
    <row r="720" spans="1:1">
      <c r="A720" s="17"/>
    </row>
    <row r="721" spans="1:1">
      <c r="A721" s="17"/>
    </row>
    <row r="722" spans="1:1">
      <c r="A722" s="17"/>
    </row>
    <row r="723" spans="1:1">
      <c r="A723" s="17"/>
    </row>
    <row r="724" spans="1:1">
      <c r="A724" s="17"/>
    </row>
    <row r="725" spans="1:1">
      <c r="A725" s="17"/>
    </row>
    <row r="726" spans="1:1">
      <c r="A726" s="17"/>
    </row>
    <row r="727" spans="1:1">
      <c r="A727" s="17"/>
    </row>
    <row r="728" spans="1:1">
      <c r="A728" s="17"/>
    </row>
    <row r="729" spans="1:1">
      <c r="A729" s="17"/>
    </row>
    <row r="730" spans="1:1">
      <c r="A730" s="17"/>
    </row>
    <row r="731" spans="1:1">
      <c r="A731" s="17"/>
    </row>
    <row r="732" spans="1:1">
      <c r="A732" s="17"/>
    </row>
    <row r="733" spans="1:1">
      <c r="A733" s="17"/>
    </row>
    <row r="734" spans="1:1">
      <c r="A734" s="17"/>
    </row>
    <row r="735" spans="1:1">
      <c r="A735" s="17"/>
    </row>
    <row r="736" spans="1:1">
      <c r="A736" s="17"/>
    </row>
    <row r="737" spans="1:1">
      <c r="A737" s="17"/>
    </row>
    <row r="738" spans="1:1">
      <c r="A738" s="17"/>
    </row>
    <row r="739" spans="1:1">
      <c r="A739" s="17"/>
    </row>
    <row r="740" spans="1:1">
      <c r="A740" s="17"/>
    </row>
    <row r="741" spans="1:1">
      <c r="A741" s="17"/>
    </row>
    <row r="742" spans="1:1">
      <c r="A742" s="17"/>
    </row>
    <row r="743" spans="1:1">
      <c r="A743" s="17"/>
    </row>
    <row r="744" spans="1:1">
      <c r="A744" s="17"/>
    </row>
    <row r="745" spans="1:1">
      <c r="A745" s="17"/>
    </row>
    <row r="746" spans="1:1">
      <c r="A746" s="17"/>
    </row>
    <row r="747" spans="1:1">
      <c r="A747" s="17"/>
    </row>
    <row r="748" spans="1:1">
      <c r="A748" s="17"/>
    </row>
    <row r="749" spans="1:1">
      <c r="A749" s="17"/>
    </row>
    <row r="750" spans="1:1">
      <c r="A750" s="17"/>
    </row>
    <row r="751" spans="1:1">
      <c r="A751" s="17"/>
    </row>
    <row r="752" spans="1:1">
      <c r="A752" s="17"/>
    </row>
    <row r="753" spans="1:1">
      <c r="A753" s="17"/>
    </row>
    <row r="754" spans="1:1">
      <c r="A754" s="17"/>
    </row>
    <row r="755" spans="1:1">
      <c r="A755" s="17"/>
    </row>
    <row r="756" spans="1:1">
      <c r="A756" s="17"/>
    </row>
    <row r="757" spans="1:1">
      <c r="A757" s="17"/>
    </row>
    <row r="758" spans="1:1">
      <c r="A758" s="17"/>
    </row>
    <row r="759" spans="1:1">
      <c r="A759" s="17"/>
    </row>
    <row r="760" spans="1:1">
      <c r="A760" s="17"/>
    </row>
    <row r="761" spans="1:1">
      <c r="A761" s="17"/>
    </row>
    <row r="762" spans="1:1">
      <c r="A762" s="17"/>
    </row>
    <row r="763" spans="1:1">
      <c r="A763" s="17"/>
    </row>
    <row r="764" spans="1:1">
      <c r="A764" s="17"/>
    </row>
    <row r="765" spans="1:1">
      <c r="A765" s="17"/>
    </row>
    <row r="766" spans="1:1">
      <c r="A766" s="17"/>
    </row>
    <row r="767" spans="1:1">
      <c r="A767" s="17"/>
    </row>
    <row r="768" spans="1:1">
      <c r="A768" s="17"/>
    </row>
    <row r="769" spans="1:1">
      <c r="A769" s="17"/>
    </row>
    <row r="770" spans="1:1">
      <c r="A770" s="17"/>
    </row>
    <row r="771" spans="1:1">
      <c r="A771" s="17"/>
    </row>
    <row r="772" spans="1:1">
      <c r="A772" s="17"/>
    </row>
    <row r="773" spans="1:1">
      <c r="A773" s="17"/>
    </row>
    <row r="774" spans="1:1">
      <c r="A774" s="17"/>
    </row>
    <row r="775" spans="1:1">
      <c r="A775" s="17"/>
    </row>
    <row r="776" spans="1:1">
      <c r="A776" s="17"/>
    </row>
    <row r="777" spans="1:1">
      <c r="A777" s="17"/>
    </row>
    <row r="778" spans="1:1">
      <c r="A778" s="17"/>
    </row>
    <row r="779" spans="1:1">
      <c r="A779" s="17"/>
    </row>
    <row r="780" spans="1:1">
      <c r="A780" s="17"/>
    </row>
    <row r="781" spans="1:1">
      <c r="A781" s="17"/>
    </row>
    <row r="782" spans="1:1">
      <c r="A782" s="17"/>
    </row>
    <row r="783" spans="1:1">
      <c r="A783" s="17"/>
    </row>
    <row r="784" spans="1:1">
      <c r="A784" s="17"/>
    </row>
    <row r="785" spans="1:1">
      <c r="A785" s="17"/>
    </row>
    <row r="786" spans="1:1">
      <c r="A786" s="17"/>
    </row>
    <row r="787" spans="1:1">
      <c r="A787" s="17"/>
    </row>
    <row r="788" spans="1:1">
      <c r="A788" s="17"/>
    </row>
    <row r="789" spans="1:1">
      <c r="A789" s="17"/>
    </row>
    <row r="790" spans="1:1">
      <c r="A790" s="17"/>
    </row>
    <row r="791" spans="1:1">
      <c r="A791" s="17"/>
    </row>
    <row r="792" spans="1:1">
      <c r="A792" s="17"/>
    </row>
    <row r="793" spans="1:1">
      <c r="A793" s="17"/>
    </row>
    <row r="794" spans="1:1">
      <c r="A794" s="17"/>
    </row>
    <row r="795" spans="1:1">
      <c r="A795" s="17"/>
    </row>
    <row r="796" spans="1:1">
      <c r="A796" s="17"/>
    </row>
    <row r="797" spans="1:1">
      <c r="A797" s="17"/>
    </row>
    <row r="798" spans="1:1">
      <c r="A798" s="17"/>
    </row>
    <row r="799" spans="1:1">
      <c r="A799" s="17"/>
    </row>
    <row r="800" spans="1:1">
      <c r="A800" s="17"/>
    </row>
    <row r="801" spans="1:1">
      <c r="A801" s="17"/>
    </row>
    <row r="802" spans="1:1">
      <c r="A802" s="17"/>
    </row>
    <row r="803" spans="1:1">
      <c r="A803" s="17"/>
    </row>
    <row r="804" spans="1:1">
      <c r="A804" s="17"/>
    </row>
    <row r="805" spans="1:1">
      <c r="A805" s="17"/>
    </row>
    <row r="806" spans="1:1">
      <c r="A806" s="17"/>
    </row>
    <row r="807" spans="1:1">
      <c r="A807" s="17"/>
    </row>
    <row r="808" spans="1:1">
      <c r="A808" s="17"/>
    </row>
    <row r="809" spans="1:1">
      <c r="A809" s="17"/>
    </row>
    <row r="810" spans="1:1">
      <c r="A810" s="17"/>
    </row>
    <row r="811" spans="1:1">
      <c r="A811" s="17"/>
    </row>
    <row r="812" spans="1:1">
      <c r="A812" s="17"/>
    </row>
    <row r="813" spans="1:1">
      <c r="A813" s="17"/>
    </row>
    <row r="814" spans="1:1">
      <c r="A814" s="17"/>
    </row>
    <row r="815" spans="1:1">
      <c r="A815" s="17"/>
    </row>
    <row r="816" spans="1:1">
      <c r="A816" s="17"/>
    </row>
    <row r="817" spans="1:1">
      <c r="A817" s="17"/>
    </row>
    <row r="818" spans="1:1">
      <c r="A818" s="17"/>
    </row>
    <row r="819" spans="1:1">
      <c r="A819" s="17"/>
    </row>
    <row r="820" spans="1:1">
      <c r="A820" s="17"/>
    </row>
    <row r="821" spans="1:1">
      <c r="A821" s="17"/>
    </row>
    <row r="822" spans="1:1">
      <c r="A822" s="17"/>
    </row>
    <row r="823" spans="1:1">
      <c r="A823" s="17"/>
    </row>
    <row r="824" spans="1:1">
      <c r="A824" s="17"/>
    </row>
    <row r="825" spans="1:1">
      <c r="A825" s="17"/>
    </row>
    <row r="826" spans="1:1">
      <c r="A826" s="17"/>
    </row>
    <row r="827" spans="1:1">
      <c r="A827" s="17"/>
    </row>
    <row r="828" spans="1:1">
      <c r="A828" s="17"/>
    </row>
    <row r="829" spans="1:1">
      <c r="A829" s="17"/>
    </row>
    <row r="830" spans="1:1">
      <c r="A830" s="17"/>
    </row>
    <row r="831" spans="1:1">
      <c r="A831" s="17"/>
    </row>
    <row r="832" spans="1:1">
      <c r="A832" s="17"/>
    </row>
    <row r="833" spans="1:1">
      <c r="A833" s="17"/>
    </row>
    <row r="834" spans="1:1">
      <c r="A834" s="17"/>
    </row>
    <row r="835" spans="1:1">
      <c r="A835" s="17"/>
    </row>
    <row r="836" spans="1:1">
      <c r="A836" s="17"/>
    </row>
    <row r="837" spans="1:1">
      <c r="A837" s="17"/>
    </row>
    <row r="838" spans="1:1">
      <c r="A838" s="17"/>
    </row>
    <row r="839" spans="1:1">
      <c r="A839" s="17"/>
    </row>
    <row r="840" spans="1:1">
      <c r="A840" s="17"/>
    </row>
    <row r="841" spans="1:1">
      <c r="A841" s="17"/>
    </row>
    <row r="842" spans="1:1">
      <c r="A842" s="17"/>
    </row>
    <row r="843" spans="1:1">
      <c r="A843" s="17"/>
    </row>
    <row r="844" spans="1:1">
      <c r="A844" s="17"/>
    </row>
    <row r="845" spans="1:1">
      <c r="A845" s="17"/>
    </row>
    <row r="846" spans="1:1">
      <c r="A846" s="17"/>
    </row>
    <row r="847" spans="1:1">
      <c r="A847" s="17"/>
    </row>
    <row r="848" spans="1:1">
      <c r="A848" s="17"/>
    </row>
    <row r="849" spans="1:1">
      <c r="A849" s="17"/>
    </row>
    <row r="850" spans="1:1">
      <c r="A850" s="17"/>
    </row>
    <row r="851" spans="1:1">
      <c r="A851" s="17"/>
    </row>
    <row r="852" spans="1:1">
      <c r="A852" s="17"/>
    </row>
    <row r="853" spans="1:1">
      <c r="A853" s="17"/>
    </row>
    <row r="854" spans="1:1">
      <c r="A854" s="17"/>
    </row>
    <row r="855" spans="1:1">
      <c r="A855" s="17"/>
    </row>
    <row r="856" spans="1:1">
      <c r="A856" s="17"/>
    </row>
    <row r="857" spans="1:1">
      <c r="A857" s="17"/>
    </row>
    <row r="858" spans="1:1">
      <c r="A858" s="17"/>
    </row>
    <row r="859" spans="1:1">
      <c r="A859" s="17"/>
    </row>
    <row r="860" spans="1:1">
      <c r="A860" s="17"/>
    </row>
    <row r="861" spans="1:1">
      <c r="A861" s="17"/>
    </row>
    <row r="862" spans="1:1">
      <c r="A862" s="17"/>
    </row>
    <row r="863" spans="1:1">
      <c r="A863" s="17"/>
    </row>
    <row r="864" spans="1:1">
      <c r="A864" s="17"/>
    </row>
    <row r="865" spans="1:1">
      <c r="A865" s="17"/>
    </row>
    <row r="866" spans="1:1">
      <c r="A866" s="17"/>
    </row>
    <row r="867" spans="1:1">
      <c r="A867" s="17"/>
    </row>
    <row r="868" spans="1:1">
      <c r="A868" s="17"/>
    </row>
    <row r="869" spans="1:1">
      <c r="A869" s="17"/>
    </row>
    <row r="870" spans="1:1">
      <c r="A870" s="17"/>
    </row>
    <row r="871" spans="1:1">
      <c r="A871" s="17"/>
    </row>
    <row r="872" spans="1:1">
      <c r="A872" s="17"/>
    </row>
    <row r="873" spans="1:1">
      <c r="A873" s="17"/>
    </row>
    <row r="874" spans="1:1">
      <c r="A874" s="17"/>
    </row>
    <row r="875" spans="1:1">
      <c r="A875" s="17"/>
    </row>
    <row r="876" spans="1:1">
      <c r="A876" s="17"/>
    </row>
    <row r="877" spans="1:1">
      <c r="A877" s="17"/>
    </row>
    <row r="878" spans="1:1">
      <c r="A878" s="17"/>
    </row>
    <row r="879" spans="1:1">
      <c r="A879" s="17"/>
    </row>
    <row r="880" spans="1:1">
      <c r="A880" s="17"/>
    </row>
    <row r="881" spans="1:1">
      <c r="A881" s="17"/>
    </row>
    <row r="882" spans="1:1">
      <c r="A882" s="17"/>
    </row>
    <row r="883" spans="1:1">
      <c r="A883" s="17"/>
    </row>
    <row r="884" spans="1:1">
      <c r="A884" s="17"/>
    </row>
    <row r="885" spans="1:1">
      <c r="A885" s="17"/>
    </row>
    <row r="886" spans="1:1">
      <c r="A886" s="17"/>
    </row>
    <row r="887" spans="1:1">
      <c r="A887" s="17"/>
    </row>
    <row r="888" spans="1:1">
      <c r="A888" s="17"/>
    </row>
    <row r="889" spans="1:1">
      <c r="A889" s="17"/>
    </row>
    <row r="890" spans="1:1">
      <c r="A890" s="17"/>
    </row>
    <row r="891" spans="1:1">
      <c r="A891" s="17"/>
    </row>
    <row r="892" spans="1:1">
      <c r="A892" s="17"/>
    </row>
    <row r="893" spans="1:1">
      <c r="A893" s="17"/>
    </row>
    <row r="894" spans="1:1">
      <c r="A894" s="17"/>
    </row>
    <row r="895" spans="1:1">
      <c r="A895" s="17"/>
    </row>
    <row r="896" spans="1:1">
      <c r="A896" s="17"/>
    </row>
    <row r="897" spans="1:1">
      <c r="A897" s="17"/>
    </row>
    <row r="898" spans="1:1">
      <c r="A898" s="17"/>
    </row>
    <row r="899" spans="1:1">
      <c r="A899" s="17"/>
    </row>
    <row r="900" spans="1:1">
      <c r="A900" s="17"/>
    </row>
    <row r="901" spans="1:1">
      <c r="A901" s="17"/>
    </row>
    <row r="902" spans="1:1">
      <c r="A902" s="17"/>
    </row>
    <row r="903" spans="1:1">
      <c r="A903" s="17"/>
    </row>
    <row r="904" spans="1:1">
      <c r="A904" s="17"/>
    </row>
    <row r="905" spans="1:1">
      <c r="A905" s="17"/>
    </row>
    <row r="906" spans="1:1">
      <c r="A906" s="17"/>
    </row>
    <row r="907" spans="1:1">
      <c r="A907" s="17"/>
    </row>
    <row r="908" spans="1:1">
      <c r="A908" s="17"/>
    </row>
    <row r="909" spans="1:1">
      <c r="A909" s="17"/>
    </row>
    <row r="910" spans="1:1">
      <c r="A910" s="17"/>
    </row>
    <row r="911" spans="1:1">
      <c r="A911" s="17"/>
    </row>
    <row r="912" spans="1:1">
      <c r="A912" s="17"/>
    </row>
    <row r="913" spans="1:1">
      <c r="A913" s="17"/>
    </row>
    <row r="914" spans="1:1">
      <c r="A914" s="17"/>
    </row>
    <row r="915" spans="1:1">
      <c r="A915" s="17"/>
    </row>
    <row r="916" spans="1:1">
      <c r="A916" s="17"/>
    </row>
    <row r="917" spans="1:1">
      <c r="A917" s="17"/>
    </row>
    <row r="918" spans="1:1">
      <c r="A918" s="17"/>
    </row>
    <row r="919" spans="1:1">
      <c r="A919" s="17"/>
    </row>
    <row r="920" spans="1:1">
      <c r="A920" s="17"/>
    </row>
    <row r="921" spans="1:1">
      <c r="A921" s="17"/>
    </row>
    <row r="922" spans="1:1">
      <c r="A922" s="17"/>
    </row>
    <row r="923" spans="1:1">
      <c r="A923" s="17"/>
    </row>
    <row r="924" spans="1:1">
      <c r="A924" s="17"/>
    </row>
    <row r="925" spans="1:1">
      <c r="A925" s="17"/>
    </row>
    <row r="926" spans="1:1">
      <c r="A926" s="17"/>
    </row>
    <row r="927" spans="1:1">
      <c r="A927" s="17"/>
    </row>
    <row r="928" spans="1:1">
      <c r="A928" s="17"/>
    </row>
    <row r="929" spans="1:1">
      <c r="A929" s="17"/>
    </row>
    <row r="930" spans="1:1">
      <c r="A930" s="17"/>
    </row>
    <row r="931" spans="1:1">
      <c r="A931" s="17"/>
    </row>
    <row r="932" spans="1:1">
      <c r="A932" s="17"/>
    </row>
    <row r="933" spans="1:1">
      <c r="A933" s="17"/>
    </row>
    <row r="934" spans="1:1">
      <c r="A934" s="17"/>
    </row>
    <row r="935" spans="1:1">
      <c r="A935" s="17"/>
    </row>
    <row r="936" spans="1:1">
      <c r="A936" s="17"/>
    </row>
    <row r="937" spans="1:1">
      <c r="A937" s="17"/>
    </row>
    <row r="938" spans="1:1">
      <c r="A938" s="17"/>
    </row>
    <row r="939" spans="1:1">
      <c r="A939" s="17"/>
    </row>
    <row r="940" spans="1:1">
      <c r="A940" s="17"/>
    </row>
    <row r="941" spans="1:1">
      <c r="A941" s="17"/>
    </row>
    <row r="942" spans="1:1">
      <c r="A942" s="17"/>
    </row>
    <row r="943" spans="1:1">
      <c r="A943" s="17"/>
    </row>
    <row r="944" spans="1:1">
      <c r="A944" s="17"/>
    </row>
    <row r="945" spans="1:1">
      <c r="A945" s="17"/>
    </row>
    <row r="946" spans="1:1">
      <c r="A946" s="17"/>
    </row>
    <row r="947" spans="1:1">
      <c r="A947" s="17"/>
    </row>
    <row r="948" spans="1:1">
      <c r="A948" s="17"/>
    </row>
    <row r="949" spans="1:1">
      <c r="A949" s="17"/>
    </row>
    <row r="950" spans="1:1">
      <c r="A950" s="17"/>
    </row>
    <row r="951" spans="1:1">
      <c r="A951" s="17"/>
    </row>
    <row r="952" spans="1:1">
      <c r="A952" s="17"/>
    </row>
    <row r="953" spans="1:1">
      <c r="A953" s="17"/>
    </row>
    <row r="954" spans="1:1">
      <c r="A954" s="17"/>
    </row>
    <row r="955" spans="1:1">
      <c r="A955" s="17"/>
    </row>
    <row r="956" spans="1:1">
      <c r="A956" s="17"/>
    </row>
    <row r="957" spans="1:1">
      <c r="A957" s="17"/>
    </row>
    <row r="958" spans="1:1">
      <c r="A958" s="17"/>
    </row>
    <row r="959" spans="1:1">
      <c r="A959" s="17"/>
    </row>
    <row r="960" spans="1:1">
      <c r="A960" s="17"/>
    </row>
    <row r="961" spans="1:1">
      <c r="A961" s="17"/>
    </row>
    <row r="962" spans="1:1">
      <c r="A962" s="17"/>
    </row>
    <row r="963" spans="1:1">
      <c r="A963" s="17"/>
    </row>
    <row r="964" spans="1:1">
      <c r="A964" s="17"/>
    </row>
    <row r="965" spans="1:1">
      <c r="A965" s="17"/>
    </row>
    <row r="966" spans="1:1">
      <c r="A966" s="17"/>
    </row>
    <row r="967" spans="1:1">
      <c r="A967" s="17"/>
    </row>
    <row r="968" spans="1:1">
      <c r="A968" s="17"/>
    </row>
    <row r="969" spans="1:1">
      <c r="A969" s="17"/>
    </row>
    <row r="970" spans="1:1">
      <c r="A970" s="17"/>
    </row>
    <row r="971" spans="1:1">
      <c r="A971" s="17"/>
    </row>
    <row r="972" spans="1:1">
      <c r="A972" s="17"/>
    </row>
    <row r="973" spans="1:1">
      <c r="A973" s="17"/>
    </row>
    <row r="974" spans="1:1">
      <c r="A974" s="17"/>
    </row>
    <row r="975" spans="1:1">
      <c r="A975" s="17"/>
    </row>
    <row r="976" spans="1:1">
      <c r="A976" s="17"/>
    </row>
    <row r="977" spans="1:1">
      <c r="A977" s="17"/>
    </row>
    <row r="978" spans="1:1">
      <c r="A978" s="17"/>
    </row>
    <row r="979" spans="1:1">
      <c r="A979" s="17"/>
    </row>
    <row r="980" spans="1:1">
      <c r="A980" s="17"/>
    </row>
    <row r="981" spans="1:1">
      <c r="A981" s="17"/>
    </row>
    <row r="982" spans="1:1">
      <c r="A982" s="17"/>
    </row>
    <row r="983" spans="1:1">
      <c r="A983" s="17"/>
    </row>
    <row r="984" spans="1:1">
      <c r="A984" s="17"/>
    </row>
    <row r="985" spans="1:1">
      <c r="A985" s="17"/>
    </row>
    <row r="986" spans="1:1">
      <c r="A986" s="17"/>
    </row>
    <row r="987" spans="1:1">
      <c r="A987" s="17"/>
    </row>
    <row r="988" spans="1:1">
      <c r="A988" s="17"/>
    </row>
    <row r="989" spans="1:1">
      <c r="A989" s="17"/>
    </row>
    <row r="990" spans="1:1">
      <c r="A990" s="17"/>
    </row>
    <row r="991" spans="1:1">
      <c r="A991" s="17"/>
    </row>
    <row r="992" spans="1:1">
      <c r="A992" s="17"/>
    </row>
    <row r="993" spans="1:1">
      <c r="A993" s="17"/>
    </row>
    <row r="994" spans="1:1">
      <c r="A994" s="17"/>
    </row>
    <row r="995" spans="1:1">
      <c r="A995" s="17"/>
    </row>
    <row r="996" spans="1:1">
      <c r="A996" s="17"/>
    </row>
    <row r="997" spans="1:1">
      <c r="A997" s="17"/>
    </row>
    <row r="998" spans="1:1">
      <c r="A998" s="17"/>
    </row>
    <row r="999" spans="1:1">
      <c r="A999" s="17"/>
    </row>
    <row r="1000" spans="1:1">
      <c r="A1000" s="17"/>
    </row>
    <row r="1001" spans="1:1">
      <c r="A1001" s="17"/>
    </row>
    <row r="1002" spans="1:1">
      <c r="A1002" s="17"/>
    </row>
  </sheetData>
  <mergeCells count="5">
    <mergeCell ref="A1:O3"/>
    <mergeCell ref="C4:F4"/>
    <mergeCell ref="G4:I4"/>
    <mergeCell ref="J4:L4"/>
    <mergeCell ref="M4:O4"/>
  </mergeCells>
  <pageMargins left="0" right="0" top="0" bottom="0" header="0" footer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S1002"/>
  <sheetViews>
    <sheetView workbookViewId="0">
      <selection activeCell="O1" activeCellId="5" sqref="J1:J1048576 K1:K1048576 L1:L1048576 M1:M1048576 N1:N1048576 O1:O1048576"/>
    </sheetView>
  </sheetViews>
  <sheetFormatPr defaultColWidth="12.5703125" defaultRowHeight="12.75"/>
  <cols>
    <col min="2" max="2" width="5.140625" customWidth="1"/>
    <col min="3" max="4" width="10.140625" customWidth="1"/>
    <col min="5" max="5" width="6.42578125" customWidth="1"/>
    <col min="6" max="6" width="5.140625" customWidth="1"/>
    <col min="7" max="8" width="10.140625" customWidth="1"/>
    <col min="9" max="9" width="5.140625" customWidth="1"/>
    <col min="10" max="11" width="10.140625" customWidth="1"/>
    <col min="12" max="12" width="5.140625" customWidth="1"/>
    <col min="13" max="14" width="10.140625" customWidth="1"/>
    <col min="15" max="15" width="5.140625" customWidth="1"/>
  </cols>
  <sheetData>
    <row r="1" spans="1:15">
      <c r="A1" s="28" t="s">
        <v>3552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</row>
    <row r="2" spans="1:15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</row>
    <row r="3" spans="1:15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</row>
    <row r="4" spans="1:15">
      <c r="A4" s="11"/>
      <c r="B4" s="11"/>
      <c r="C4" s="25" t="s">
        <v>663</v>
      </c>
      <c r="D4" s="30"/>
      <c r="E4" s="30"/>
      <c r="F4" s="30"/>
      <c r="G4" s="25" t="s">
        <v>664</v>
      </c>
      <c r="H4" s="30"/>
      <c r="I4" s="30"/>
      <c r="J4" s="25" t="s">
        <v>667</v>
      </c>
      <c r="K4" s="30"/>
      <c r="L4" s="30"/>
      <c r="M4" s="25" t="s">
        <v>668</v>
      </c>
      <c r="N4" s="30"/>
      <c r="O4" s="30"/>
    </row>
    <row r="5" spans="1:15" ht="30">
      <c r="A5" s="11" t="s">
        <v>1</v>
      </c>
      <c r="B5" s="11" t="s">
        <v>669</v>
      </c>
      <c r="C5" s="9" t="s">
        <v>670</v>
      </c>
      <c r="D5" s="9" t="s">
        <v>671</v>
      </c>
      <c r="E5" s="9" t="s">
        <v>672</v>
      </c>
      <c r="F5" s="9" t="s">
        <v>673</v>
      </c>
      <c r="G5" s="9" t="s">
        <v>670</v>
      </c>
      <c r="H5" s="9" t="s">
        <v>671</v>
      </c>
      <c r="I5" s="9" t="s">
        <v>673</v>
      </c>
      <c r="J5" s="9" t="s">
        <v>670</v>
      </c>
      <c r="K5" s="9" t="s">
        <v>671</v>
      </c>
      <c r="L5" s="9" t="s">
        <v>673</v>
      </c>
      <c r="M5" s="9" t="s">
        <v>670</v>
      </c>
      <c r="N5" s="9" t="s">
        <v>671</v>
      </c>
      <c r="O5" s="9" t="s">
        <v>673</v>
      </c>
    </row>
    <row r="6" spans="1:15" ht="20.25">
      <c r="A6" s="9" t="s">
        <v>12</v>
      </c>
      <c r="B6" s="13">
        <v>61847</v>
      </c>
      <c r="C6" s="15" t="s">
        <v>1392</v>
      </c>
      <c r="D6" s="13" t="s">
        <v>1074</v>
      </c>
      <c r="E6" s="13" t="s">
        <v>697</v>
      </c>
      <c r="F6" s="13">
        <v>-1E-3</v>
      </c>
      <c r="G6" s="15" t="s">
        <v>682</v>
      </c>
      <c r="H6" s="13" t="s">
        <v>1048</v>
      </c>
      <c r="I6" s="13">
        <v>-1E-3</v>
      </c>
      <c r="J6" s="13" t="s">
        <v>3553</v>
      </c>
      <c r="K6" s="13" t="s">
        <v>762</v>
      </c>
      <c r="L6" s="14"/>
      <c r="M6" s="15" t="s">
        <v>968</v>
      </c>
      <c r="N6" s="13" t="s">
        <v>1191</v>
      </c>
      <c r="O6" s="13">
        <v>-2E-3</v>
      </c>
    </row>
    <row r="7" spans="1:15" ht="23.25">
      <c r="A7" s="16" t="s">
        <v>23</v>
      </c>
      <c r="B7" s="13">
        <v>27</v>
      </c>
      <c r="C7" s="13" t="s">
        <v>1843</v>
      </c>
      <c r="D7" s="13" t="s">
        <v>3554</v>
      </c>
      <c r="E7" s="13">
        <v>0.51500000000000001</v>
      </c>
      <c r="F7" s="14"/>
      <c r="G7" s="13" t="s">
        <v>3555</v>
      </c>
      <c r="H7" s="13" t="s">
        <v>3556</v>
      </c>
      <c r="I7" s="14"/>
      <c r="J7" s="13" t="s">
        <v>3557</v>
      </c>
      <c r="K7" s="13" t="s">
        <v>3558</v>
      </c>
      <c r="L7" s="14"/>
      <c r="M7" s="15" t="s">
        <v>1093</v>
      </c>
      <c r="N7" s="13" t="s">
        <v>1174</v>
      </c>
      <c r="O7" s="13">
        <v>-6.0000000000000001E-3</v>
      </c>
    </row>
    <row r="8" spans="1:15" ht="20.25">
      <c r="A8" s="16" t="s">
        <v>33</v>
      </c>
      <c r="B8" s="13">
        <v>7784</v>
      </c>
      <c r="C8" s="15" t="s">
        <v>795</v>
      </c>
      <c r="D8" s="13" t="s">
        <v>674</v>
      </c>
      <c r="E8" s="13" t="s">
        <v>697</v>
      </c>
      <c r="F8" s="13">
        <v>-1E-3</v>
      </c>
      <c r="G8" s="15" t="s">
        <v>1954</v>
      </c>
      <c r="H8" s="13" t="s">
        <v>3559</v>
      </c>
      <c r="I8" s="13">
        <v>-4.0000000000000001E-3</v>
      </c>
      <c r="J8" s="13" t="s">
        <v>3560</v>
      </c>
      <c r="K8" s="13" t="s">
        <v>1443</v>
      </c>
      <c r="L8" s="14"/>
      <c r="M8" s="15" t="s">
        <v>1174</v>
      </c>
      <c r="N8" s="13" t="s">
        <v>2889</v>
      </c>
      <c r="O8" s="13">
        <v>-7.0000000000000001E-3</v>
      </c>
    </row>
    <row r="9" spans="1:15" ht="20.25">
      <c r="A9" s="16" t="s">
        <v>43</v>
      </c>
      <c r="B9" s="13">
        <v>4</v>
      </c>
      <c r="C9" s="13" t="s">
        <v>3561</v>
      </c>
      <c r="D9" s="13" t="s">
        <v>3562</v>
      </c>
      <c r="E9" s="13">
        <v>0.81699999999999995</v>
      </c>
      <c r="F9" s="14"/>
      <c r="G9" s="13" t="s">
        <v>3563</v>
      </c>
      <c r="H9" s="13" t="s">
        <v>3564</v>
      </c>
      <c r="I9" s="14"/>
      <c r="J9" s="13" t="s">
        <v>3565</v>
      </c>
      <c r="K9" s="13" t="s">
        <v>3566</v>
      </c>
      <c r="L9" s="14"/>
      <c r="M9" s="13" t="s">
        <v>3465</v>
      </c>
      <c r="N9" s="15" t="s">
        <v>688</v>
      </c>
      <c r="O9" s="13">
        <f>0.005</f>
        <v>5.0000000000000001E-3</v>
      </c>
    </row>
    <row r="10" spans="1:15" ht="47.25">
      <c r="A10" s="16" t="s">
        <v>47</v>
      </c>
      <c r="B10" s="13">
        <v>78</v>
      </c>
      <c r="C10" s="13" t="s">
        <v>3567</v>
      </c>
      <c r="D10" s="13" t="s">
        <v>3568</v>
      </c>
      <c r="E10" s="13">
        <v>0.56899999999999995</v>
      </c>
      <c r="F10" s="14"/>
      <c r="G10" s="13" t="s">
        <v>3569</v>
      </c>
      <c r="H10" s="13" t="s">
        <v>3570</v>
      </c>
      <c r="I10" s="14"/>
      <c r="J10" s="13" t="s">
        <v>3571</v>
      </c>
      <c r="K10" s="13" t="s">
        <v>3572</v>
      </c>
      <c r="L10" s="14"/>
      <c r="M10" s="13" t="s">
        <v>2396</v>
      </c>
      <c r="N10" s="15" t="s">
        <v>704</v>
      </c>
      <c r="O10" s="13">
        <f>0.006</f>
        <v>6.0000000000000001E-3</v>
      </c>
    </row>
    <row r="11" spans="1:15" ht="20.25">
      <c r="A11" s="16" t="s">
        <v>55</v>
      </c>
      <c r="B11" s="13">
        <v>1223</v>
      </c>
      <c r="C11" s="13" t="s">
        <v>3573</v>
      </c>
      <c r="D11" s="13" t="s">
        <v>3574</v>
      </c>
      <c r="E11" s="13">
        <v>6.0000000000000001E-3</v>
      </c>
      <c r="F11" s="14"/>
      <c r="G11" s="13" t="s">
        <v>3575</v>
      </c>
      <c r="H11" s="13" t="s">
        <v>3576</v>
      </c>
      <c r="I11" s="14"/>
      <c r="J11" s="13" t="s">
        <v>3577</v>
      </c>
      <c r="K11" s="13" t="s">
        <v>3578</v>
      </c>
      <c r="L11" s="14"/>
      <c r="M11" s="13" t="s">
        <v>3579</v>
      </c>
      <c r="N11" s="15" t="s">
        <v>3580</v>
      </c>
      <c r="O11" s="13">
        <f>0.009</f>
        <v>8.9999999999999993E-3</v>
      </c>
    </row>
    <row r="12" spans="1:15" ht="35.25">
      <c r="A12" s="16" t="s">
        <v>66</v>
      </c>
      <c r="B12" s="13">
        <v>501</v>
      </c>
      <c r="C12" s="13" t="s">
        <v>3581</v>
      </c>
      <c r="D12" s="13" t="s">
        <v>3582</v>
      </c>
      <c r="E12" s="13" t="s">
        <v>697</v>
      </c>
      <c r="F12" s="14"/>
      <c r="G12" s="13" t="s">
        <v>3583</v>
      </c>
      <c r="H12" s="13" t="s">
        <v>3584</v>
      </c>
      <c r="I12" s="14"/>
      <c r="J12" s="13" t="s">
        <v>3585</v>
      </c>
      <c r="K12" s="13" t="s">
        <v>3586</v>
      </c>
      <c r="L12" s="14"/>
      <c r="M12" s="15" t="s">
        <v>3587</v>
      </c>
      <c r="N12" s="13" t="s">
        <v>3588</v>
      </c>
      <c r="O12" s="13">
        <v>-6.2E-2</v>
      </c>
    </row>
    <row r="13" spans="1:15" ht="35.25">
      <c r="A13" s="16" t="s">
        <v>77</v>
      </c>
      <c r="B13" s="13">
        <v>10111</v>
      </c>
      <c r="C13" s="13" t="s">
        <v>2270</v>
      </c>
      <c r="D13" s="13" t="s">
        <v>1078</v>
      </c>
      <c r="E13" s="13" t="s">
        <v>697</v>
      </c>
      <c r="F13" s="14"/>
      <c r="G13" s="13" t="s">
        <v>2816</v>
      </c>
      <c r="H13" s="13" t="s">
        <v>1369</v>
      </c>
      <c r="I13" s="14"/>
      <c r="J13" s="13" t="s">
        <v>3344</v>
      </c>
      <c r="K13" s="13" t="s">
        <v>3589</v>
      </c>
      <c r="L13" s="14"/>
      <c r="M13" s="15" t="s">
        <v>3590</v>
      </c>
      <c r="N13" s="13" t="s">
        <v>2521</v>
      </c>
      <c r="O13" s="13">
        <v>-0.01</v>
      </c>
    </row>
    <row r="14" spans="1:15" ht="20.25">
      <c r="A14" s="16" t="s">
        <v>84</v>
      </c>
      <c r="B14" s="13">
        <v>46551</v>
      </c>
      <c r="C14" s="15" t="s">
        <v>887</v>
      </c>
      <c r="D14" s="13" t="s">
        <v>675</v>
      </c>
      <c r="E14" s="13" t="s">
        <v>697</v>
      </c>
      <c r="F14" s="13">
        <v>-4.0000000000000001E-3</v>
      </c>
      <c r="G14" s="15" t="s">
        <v>766</v>
      </c>
      <c r="H14" s="13" t="s">
        <v>1361</v>
      </c>
      <c r="I14" s="13">
        <v>-2E-3</v>
      </c>
      <c r="J14" s="15" t="s">
        <v>765</v>
      </c>
      <c r="K14" s="13" t="s">
        <v>3591</v>
      </c>
      <c r="L14" s="13">
        <v>-7.0000000000000001E-3</v>
      </c>
      <c r="M14" s="15" t="s">
        <v>3592</v>
      </c>
      <c r="N14" s="13" t="s">
        <v>3593</v>
      </c>
      <c r="O14" s="13">
        <v>-2.4E-2</v>
      </c>
    </row>
    <row r="15" spans="1:15" ht="23.25">
      <c r="A15" s="16" t="s">
        <v>95</v>
      </c>
      <c r="B15" s="13">
        <v>2507</v>
      </c>
      <c r="C15" s="13" t="s">
        <v>1011</v>
      </c>
      <c r="D15" s="13" t="s">
        <v>696</v>
      </c>
      <c r="E15" s="13">
        <v>6.0000000000000001E-3</v>
      </c>
      <c r="F15" s="14"/>
      <c r="G15" s="15" t="s">
        <v>3594</v>
      </c>
      <c r="H15" s="13" t="s">
        <v>3595</v>
      </c>
      <c r="I15" s="13">
        <v>-2.4E-2</v>
      </c>
      <c r="J15" s="13" t="s">
        <v>3596</v>
      </c>
      <c r="K15" s="13" t="s">
        <v>3597</v>
      </c>
      <c r="L15" s="14"/>
      <c r="M15" s="15" t="s">
        <v>1156</v>
      </c>
      <c r="N15" s="13" t="s">
        <v>2333</v>
      </c>
      <c r="O15" s="13">
        <v>-2.8000000000000001E-2</v>
      </c>
    </row>
    <row r="16" spans="1:15" ht="23.25">
      <c r="A16" s="16" t="s">
        <v>105</v>
      </c>
      <c r="B16" s="13">
        <v>446</v>
      </c>
      <c r="C16" s="13" t="s">
        <v>3598</v>
      </c>
      <c r="D16" s="13" t="s">
        <v>3599</v>
      </c>
      <c r="E16" s="13">
        <v>0.54100000000000004</v>
      </c>
      <c r="F16" s="14"/>
      <c r="G16" s="13" t="s">
        <v>3600</v>
      </c>
      <c r="H16" s="13" t="s">
        <v>3601</v>
      </c>
      <c r="I16" s="14"/>
      <c r="J16" s="13" t="s">
        <v>3602</v>
      </c>
      <c r="K16" s="13" t="s">
        <v>3603</v>
      </c>
      <c r="L16" s="14"/>
      <c r="M16" s="15" t="s">
        <v>3604</v>
      </c>
      <c r="N16" s="13" t="s">
        <v>3605</v>
      </c>
      <c r="O16" s="13">
        <v>-3.9E-2</v>
      </c>
    </row>
    <row r="17" spans="1:15" ht="23.25">
      <c r="A17" s="16" t="s">
        <v>115</v>
      </c>
      <c r="B17" s="13">
        <v>472</v>
      </c>
      <c r="C17" s="13" t="s">
        <v>3606</v>
      </c>
      <c r="D17" s="13" t="s">
        <v>3581</v>
      </c>
      <c r="E17" s="13">
        <v>4.9000000000000002E-2</v>
      </c>
      <c r="F17" s="14"/>
      <c r="G17" s="13" t="s">
        <v>3607</v>
      </c>
      <c r="H17" s="13" t="s">
        <v>3608</v>
      </c>
      <c r="I17" s="14"/>
      <c r="J17" s="13" t="s">
        <v>3609</v>
      </c>
      <c r="K17" s="13" t="s">
        <v>3610</v>
      </c>
      <c r="L17" s="14"/>
      <c r="M17" s="13" t="s">
        <v>3611</v>
      </c>
      <c r="N17" s="13" t="s">
        <v>3612</v>
      </c>
      <c r="O17" s="14"/>
    </row>
    <row r="18" spans="1:15" ht="20.25">
      <c r="A18" s="16" t="s">
        <v>125</v>
      </c>
      <c r="B18" s="13">
        <v>53928</v>
      </c>
      <c r="C18" s="15" t="s">
        <v>675</v>
      </c>
      <c r="D18" s="13" t="s">
        <v>727</v>
      </c>
      <c r="E18" s="13" t="s">
        <v>697</v>
      </c>
      <c r="F18" s="13">
        <v>-2E-3</v>
      </c>
      <c r="G18" s="13" t="s">
        <v>674</v>
      </c>
      <c r="H18" s="13" t="s">
        <v>695</v>
      </c>
      <c r="I18" s="13">
        <v>0</v>
      </c>
      <c r="J18" s="15" t="s">
        <v>1369</v>
      </c>
      <c r="K18" s="13" t="s">
        <v>3613</v>
      </c>
      <c r="L18" s="13">
        <v>-6.0000000000000001E-3</v>
      </c>
      <c r="M18" s="13" t="s">
        <v>3614</v>
      </c>
      <c r="N18" s="15" t="s">
        <v>3615</v>
      </c>
      <c r="O18" s="13">
        <f>0.025</f>
        <v>2.5000000000000001E-2</v>
      </c>
    </row>
    <row r="19" spans="1:15" ht="23.25">
      <c r="A19" s="16" t="s">
        <v>135</v>
      </c>
      <c r="B19" s="13">
        <v>2992</v>
      </c>
      <c r="C19" s="13" t="s">
        <v>746</v>
      </c>
      <c r="D19" s="13" t="s">
        <v>1078</v>
      </c>
      <c r="E19" s="13">
        <v>1.0999999999999999E-2</v>
      </c>
      <c r="F19" s="14"/>
      <c r="G19" s="13" t="s">
        <v>3616</v>
      </c>
      <c r="H19" s="13" t="s">
        <v>3617</v>
      </c>
      <c r="I19" s="14"/>
      <c r="J19" s="13" t="s">
        <v>3618</v>
      </c>
      <c r="K19" s="13" t="s">
        <v>3619</v>
      </c>
      <c r="L19" s="14"/>
      <c r="M19" s="15" t="s">
        <v>3296</v>
      </c>
      <c r="N19" s="13" t="s">
        <v>3620</v>
      </c>
      <c r="O19" s="13">
        <v>-8.9999999999999993E-3</v>
      </c>
    </row>
    <row r="20" spans="1:15" ht="23.25">
      <c r="A20" s="16" t="s">
        <v>144</v>
      </c>
      <c r="B20" s="13">
        <v>5761</v>
      </c>
      <c r="C20" s="13" t="s">
        <v>2270</v>
      </c>
      <c r="D20" s="13" t="s">
        <v>1078</v>
      </c>
      <c r="E20" s="13">
        <v>0.155</v>
      </c>
      <c r="F20" s="14"/>
      <c r="G20" s="13" t="s">
        <v>3621</v>
      </c>
      <c r="H20" s="13" t="s">
        <v>2152</v>
      </c>
      <c r="I20" s="14"/>
      <c r="J20" s="13" t="s">
        <v>3622</v>
      </c>
      <c r="K20" s="13" t="s">
        <v>3623</v>
      </c>
      <c r="L20" s="14"/>
      <c r="M20" s="15" t="s">
        <v>2489</v>
      </c>
      <c r="N20" s="13" t="s">
        <v>2435</v>
      </c>
      <c r="O20" s="13">
        <v>-8.0000000000000002E-3</v>
      </c>
    </row>
    <row r="21" spans="1:15" ht="20.25">
      <c r="A21" s="16" t="s">
        <v>154</v>
      </c>
      <c r="B21" s="13">
        <v>5795</v>
      </c>
      <c r="C21" s="13" t="s">
        <v>988</v>
      </c>
      <c r="D21" s="13" t="s">
        <v>927</v>
      </c>
      <c r="E21" s="13" t="s">
        <v>697</v>
      </c>
      <c r="F21" s="14"/>
      <c r="G21" s="15" t="s">
        <v>3624</v>
      </c>
      <c r="H21" s="13" t="s">
        <v>3625</v>
      </c>
      <c r="I21" s="13">
        <v>-7.0000000000000001E-3</v>
      </c>
      <c r="J21" s="13" t="s">
        <v>3626</v>
      </c>
      <c r="K21" s="13" t="s">
        <v>3627</v>
      </c>
      <c r="L21" s="14"/>
      <c r="M21" s="15" t="s">
        <v>2785</v>
      </c>
      <c r="N21" s="13" t="s">
        <v>1369</v>
      </c>
      <c r="O21" s="13">
        <v>-4.0000000000000001E-3</v>
      </c>
    </row>
    <row r="22" spans="1:15" ht="35.25">
      <c r="A22" s="16" t="s">
        <v>161</v>
      </c>
      <c r="B22" s="13">
        <v>4939</v>
      </c>
      <c r="C22" s="13" t="s">
        <v>3004</v>
      </c>
      <c r="D22" s="13" t="s">
        <v>1369</v>
      </c>
      <c r="E22" s="13">
        <v>0.745</v>
      </c>
      <c r="F22" s="14"/>
      <c r="G22" s="15" t="s">
        <v>3628</v>
      </c>
      <c r="H22" s="13" t="s">
        <v>3629</v>
      </c>
      <c r="I22" s="13">
        <v>-1.4E-2</v>
      </c>
      <c r="J22" s="13" t="s">
        <v>3630</v>
      </c>
      <c r="K22" s="13" t="s">
        <v>3631</v>
      </c>
      <c r="L22" s="14"/>
      <c r="M22" s="13" t="s">
        <v>3357</v>
      </c>
      <c r="N22" s="15" t="s">
        <v>2728</v>
      </c>
      <c r="O22" s="13">
        <f>0.012</f>
        <v>1.2E-2</v>
      </c>
    </row>
    <row r="23" spans="1:15" ht="23.25">
      <c r="A23" s="16" t="s">
        <v>172</v>
      </c>
      <c r="B23" s="13">
        <v>6024</v>
      </c>
      <c r="C23" s="13" t="s">
        <v>2490</v>
      </c>
      <c r="D23" s="13" t="s">
        <v>1727</v>
      </c>
      <c r="E23" s="13">
        <v>0.97499999999999998</v>
      </c>
      <c r="F23" s="14"/>
      <c r="G23" s="13" t="s">
        <v>3632</v>
      </c>
      <c r="H23" s="15" t="s">
        <v>3633</v>
      </c>
      <c r="I23" s="13">
        <f>0.016</f>
        <v>1.6E-2</v>
      </c>
      <c r="J23" s="13" t="s">
        <v>3634</v>
      </c>
      <c r="K23" s="13" t="s">
        <v>3635</v>
      </c>
      <c r="L23" s="14"/>
      <c r="M23" s="13" t="s">
        <v>3636</v>
      </c>
      <c r="N23" s="13" t="s">
        <v>3637</v>
      </c>
      <c r="O23" s="14"/>
    </row>
    <row r="24" spans="1:15" ht="20.25">
      <c r="A24" s="11" t="s">
        <v>182</v>
      </c>
      <c r="B24" s="13">
        <v>25600</v>
      </c>
      <c r="C24" s="15" t="s">
        <v>833</v>
      </c>
      <c r="D24" s="13" t="s">
        <v>844</v>
      </c>
      <c r="E24" s="13" t="s">
        <v>697</v>
      </c>
      <c r="F24" s="13">
        <v>-2E-3</v>
      </c>
      <c r="G24" s="15" t="s">
        <v>3638</v>
      </c>
      <c r="H24" s="13" t="s">
        <v>3639</v>
      </c>
      <c r="I24" s="13">
        <v>-2.8000000000000001E-2</v>
      </c>
      <c r="J24" s="13" t="s">
        <v>3640</v>
      </c>
      <c r="K24" s="13" t="s">
        <v>3641</v>
      </c>
      <c r="L24" s="14"/>
      <c r="M24" s="15" t="s">
        <v>1284</v>
      </c>
      <c r="N24" s="13" t="s">
        <v>1145</v>
      </c>
      <c r="O24" s="13">
        <v>-8.0000000000000002E-3</v>
      </c>
    </row>
    <row r="25" spans="1:15" ht="23.25">
      <c r="A25" s="16" t="s">
        <v>192</v>
      </c>
      <c r="B25" s="13">
        <v>2221</v>
      </c>
      <c r="C25" s="13" t="s">
        <v>3642</v>
      </c>
      <c r="D25" s="13" t="s">
        <v>3643</v>
      </c>
      <c r="E25" s="13">
        <v>0.04</v>
      </c>
      <c r="F25" s="14"/>
      <c r="G25" s="15" t="s">
        <v>3644</v>
      </c>
      <c r="H25" s="13" t="s">
        <v>3645</v>
      </c>
      <c r="I25" s="13">
        <v>-3.4000000000000002E-2</v>
      </c>
      <c r="J25" s="13" t="s">
        <v>3646</v>
      </c>
      <c r="K25" s="13" t="s">
        <v>3647</v>
      </c>
      <c r="L25" s="14"/>
      <c r="M25" s="15" t="s">
        <v>3074</v>
      </c>
      <c r="N25" s="13" t="s">
        <v>3648</v>
      </c>
      <c r="O25" s="13">
        <v>-2.7E-2</v>
      </c>
    </row>
    <row r="26" spans="1:15" ht="20.25">
      <c r="A26" s="16" t="s">
        <v>202</v>
      </c>
      <c r="B26" s="13">
        <v>79</v>
      </c>
      <c r="C26" s="13" t="s">
        <v>3649</v>
      </c>
      <c r="D26" s="13" t="s">
        <v>3650</v>
      </c>
      <c r="E26" s="13">
        <v>0.224</v>
      </c>
      <c r="F26" s="14"/>
      <c r="G26" s="13" t="s">
        <v>3651</v>
      </c>
      <c r="H26" s="13" t="s">
        <v>3652</v>
      </c>
      <c r="I26" s="14"/>
      <c r="J26" s="13" t="s">
        <v>3653</v>
      </c>
      <c r="K26" s="13" t="s">
        <v>3654</v>
      </c>
      <c r="L26" s="14"/>
      <c r="M26" s="13" t="s">
        <v>2396</v>
      </c>
      <c r="N26" s="15" t="s">
        <v>2785</v>
      </c>
      <c r="O26" s="13">
        <f>0.008</f>
        <v>8.0000000000000002E-3</v>
      </c>
    </row>
    <row r="27" spans="1:15" ht="23.25">
      <c r="A27" s="16" t="s">
        <v>207</v>
      </c>
      <c r="B27" s="13">
        <v>590</v>
      </c>
      <c r="C27" s="13" t="s">
        <v>696</v>
      </c>
      <c r="D27" s="13" t="s">
        <v>919</v>
      </c>
      <c r="E27" s="13">
        <v>0.19900000000000001</v>
      </c>
      <c r="F27" s="14"/>
      <c r="G27" s="13" t="s">
        <v>3655</v>
      </c>
      <c r="H27" s="13" t="s">
        <v>3656</v>
      </c>
      <c r="I27" s="14"/>
      <c r="J27" s="13" t="s">
        <v>3657</v>
      </c>
      <c r="K27" s="13" t="s">
        <v>3658</v>
      </c>
      <c r="L27" s="14"/>
      <c r="M27" s="13" t="s">
        <v>765</v>
      </c>
      <c r="N27" s="15" t="s">
        <v>858</v>
      </c>
      <c r="O27" s="13">
        <f>0.015</f>
        <v>1.4999999999999999E-2</v>
      </c>
    </row>
    <row r="28" spans="1:15" ht="23.25">
      <c r="A28" s="16" t="s">
        <v>217</v>
      </c>
      <c r="B28" s="13">
        <v>2366</v>
      </c>
      <c r="C28" s="15" t="s">
        <v>3559</v>
      </c>
      <c r="D28" s="13" t="s">
        <v>3659</v>
      </c>
      <c r="E28" s="13" t="s">
        <v>697</v>
      </c>
      <c r="F28" s="13">
        <v>-4.0000000000000001E-3</v>
      </c>
      <c r="G28" s="13" t="s">
        <v>3660</v>
      </c>
      <c r="H28" s="13" t="s">
        <v>3661</v>
      </c>
      <c r="I28" s="14"/>
      <c r="J28" s="13" t="s">
        <v>3662</v>
      </c>
      <c r="K28" s="13" t="s">
        <v>3663</v>
      </c>
      <c r="L28" s="14"/>
      <c r="M28" s="13" t="s">
        <v>3664</v>
      </c>
      <c r="N28" s="15" t="s">
        <v>3665</v>
      </c>
      <c r="O28" s="13">
        <f>0.006</f>
        <v>6.0000000000000001E-3</v>
      </c>
    </row>
    <row r="29" spans="1:15" ht="23.25">
      <c r="A29" s="16" t="s">
        <v>228</v>
      </c>
      <c r="B29" s="13">
        <v>6131</v>
      </c>
      <c r="C29" s="13" t="s">
        <v>2981</v>
      </c>
      <c r="D29" s="13" t="s">
        <v>2831</v>
      </c>
      <c r="E29" s="13">
        <v>1.7999999999999999E-2</v>
      </c>
      <c r="F29" s="14"/>
      <c r="G29" s="13" t="s">
        <v>3666</v>
      </c>
      <c r="H29" s="13" t="s">
        <v>3667</v>
      </c>
      <c r="I29" s="14"/>
      <c r="J29" s="13" t="s">
        <v>3122</v>
      </c>
      <c r="K29" s="13" t="s">
        <v>3599</v>
      </c>
      <c r="L29" s="14"/>
      <c r="M29" s="13" t="s">
        <v>3668</v>
      </c>
      <c r="N29" s="13" t="s">
        <v>2308</v>
      </c>
      <c r="O29" s="14"/>
    </row>
    <row r="30" spans="1:15" ht="23.25">
      <c r="A30" s="16" t="s">
        <v>234</v>
      </c>
      <c r="B30" s="13">
        <v>5394</v>
      </c>
      <c r="C30" s="13" t="s">
        <v>2400</v>
      </c>
      <c r="D30" s="13" t="s">
        <v>3553</v>
      </c>
      <c r="E30" s="13" t="s">
        <v>697</v>
      </c>
      <c r="F30" s="14"/>
      <c r="G30" s="13" t="s">
        <v>3669</v>
      </c>
      <c r="H30" s="13" t="s">
        <v>3670</v>
      </c>
      <c r="I30" s="14"/>
      <c r="J30" s="13" t="s">
        <v>3671</v>
      </c>
      <c r="K30" s="13" t="s">
        <v>3672</v>
      </c>
      <c r="L30" s="14"/>
      <c r="M30" s="13" t="s">
        <v>805</v>
      </c>
      <c r="N30" s="15" t="s">
        <v>3673</v>
      </c>
      <c r="O30" s="13">
        <f>0.019</f>
        <v>1.9E-2</v>
      </c>
    </row>
    <row r="31" spans="1:15" ht="20.25">
      <c r="A31" s="16" t="s">
        <v>244</v>
      </c>
      <c r="B31" s="13">
        <v>754</v>
      </c>
      <c r="C31" s="13" t="s">
        <v>3674</v>
      </c>
      <c r="D31" s="13" t="s">
        <v>1422</v>
      </c>
      <c r="E31" s="13">
        <v>1.0999999999999999E-2</v>
      </c>
      <c r="F31" s="14"/>
      <c r="G31" s="13" t="s">
        <v>3675</v>
      </c>
      <c r="H31" s="13" t="s">
        <v>3676</v>
      </c>
      <c r="I31" s="14"/>
      <c r="J31" s="13" t="s">
        <v>3677</v>
      </c>
      <c r="K31" s="13" t="s">
        <v>3678</v>
      </c>
      <c r="L31" s="14"/>
      <c r="M31" s="13" t="s">
        <v>2889</v>
      </c>
      <c r="N31" s="13" t="s">
        <v>2614</v>
      </c>
      <c r="O31" s="14"/>
    </row>
    <row r="32" spans="1:15" ht="23.25">
      <c r="A32" s="16" t="s">
        <v>248</v>
      </c>
      <c r="B32" s="13">
        <v>2066</v>
      </c>
      <c r="C32" s="13" t="s">
        <v>3559</v>
      </c>
      <c r="D32" s="13" t="s">
        <v>3679</v>
      </c>
      <c r="E32" s="13">
        <v>1.7000000000000001E-2</v>
      </c>
      <c r="F32" s="14"/>
      <c r="G32" s="15" t="s">
        <v>3680</v>
      </c>
      <c r="H32" s="13" t="s">
        <v>3681</v>
      </c>
      <c r="I32" s="13">
        <v>-3.7999999999999999E-2</v>
      </c>
      <c r="J32" s="13" t="s">
        <v>3682</v>
      </c>
      <c r="K32" s="13" t="s">
        <v>3683</v>
      </c>
      <c r="L32" s="14"/>
      <c r="M32" s="15" t="s">
        <v>3684</v>
      </c>
      <c r="N32" s="13" t="s">
        <v>3685</v>
      </c>
      <c r="O32" s="13">
        <v>-2.1999999999999999E-2</v>
      </c>
    </row>
    <row r="33" spans="1:15" ht="23.25">
      <c r="A33" s="16" t="s">
        <v>255</v>
      </c>
      <c r="B33" s="13">
        <v>268</v>
      </c>
      <c r="C33" s="13" t="s">
        <v>3686</v>
      </c>
      <c r="D33" s="13" t="s">
        <v>3687</v>
      </c>
      <c r="E33" s="13">
        <v>2.1000000000000001E-2</v>
      </c>
      <c r="F33" s="14"/>
      <c r="G33" s="13" t="s">
        <v>3688</v>
      </c>
      <c r="H33" s="13" t="s">
        <v>3689</v>
      </c>
      <c r="I33" s="14"/>
      <c r="J33" s="13" t="s">
        <v>3690</v>
      </c>
      <c r="K33" s="13" t="s">
        <v>3691</v>
      </c>
      <c r="L33" s="14"/>
      <c r="M33" s="15" t="s">
        <v>3664</v>
      </c>
      <c r="N33" s="13" t="s">
        <v>748</v>
      </c>
      <c r="O33" s="13">
        <v>-1.0999999999999999E-2</v>
      </c>
    </row>
    <row r="34" spans="1:15" ht="23.25">
      <c r="A34" s="16" t="s">
        <v>263</v>
      </c>
      <c r="B34" s="13">
        <v>4446</v>
      </c>
      <c r="C34" s="13" t="s">
        <v>2464</v>
      </c>
      <c r="D34" s="13" t="s">
        <v>1165</v>
      </c>
      <c r="E34" s="13">
        <v>0.109</v>
      </c>
      <c r="F34" s="14"/>
      <c r="G34" s="13" t="s">
        <v>3692</v>
      </c>
      <c r="H34" s="13" t="s">
        <v>3693</v>
      </c>
      <c r="I34" s="14"/>
      <c r="J34" s="13" t="s">
        <v>3694</v>
      </c>
      <c r="K34" s="13" t="s">
        <v>3695</v>
      </c>
      <c r="L34" s="14"/>
      <c r="M34" s="15" t="s">
        <v>703</v>
      </c>
      <c r="N34" s="13" t="s">
        <v>3696</v>
      </c>
      <c r="O34" s="13">
        <v>-1.2999999999999999E-2</v>
      </c>
    </row>
    <row r="35" spans="1:15" ht="23.25">
      <c r="A35" s="16" t="s">
        <v>271</v>
      </c>
      <c r="B35" s="13">
        <v>0</v>
      </c>
      <c r="C35" s="13" t="s">
        <v>1406</v>
      </c>
      <c r="D35" s="13" t="s">
        <v>1406</v>
      </c>
      <c r="E35" s="14"/>
      <c r="F35" s="14"/>
      <c r="G35" s="13" t="s">
        <v>1407</v>
      </c>
      <c r="H35" s="13" t="s">
        <v>1407</v>
      </c>
      <c r="I35" s="14"/>
      <c r="J35" s="13" t="s">
        <v>1406</v>
      </c>
      <c r="K35" s="13" t="s">
        <v>1406</v>
      </c>
      <c r="L35" s="14"/>
      <c r="M35" s="13" t="s">
        <v>1406</v>
      </c>
      <c r="N35" s="13" t="s">
        <v>1406</v>
      </c>
      <c r="O35" s="14"/>
    </row>
    <row r="36" spans="1:15" ht="47.25">
      <c r="A36" s="16" t="s">
        <v>272</v>
      </c>
      <c r="B36" s="13">
        <v>1155</v>
      </c>
      <c r="C36" s="13" t="s">
        <v>3697</v>
      </c>
      <c r="D36" s="13" t="s">
        <v>1910</v>
      </c>
      <c r="E36" s="13" t="s">
        <v>697</v>
      </c>
      <c r="F36" s="14"/>
      <c r="G36" s="15" t="s">
        <v>3698</v>
      </c>
      <c r="H36" s="13" t="s">
        <v>3699</v>
      </c>
      <c r="I36" s="13">
        <v>-5.8000000000000003E-2</v>
      </c>
      <c r="J36" s="13" t="s">
        <v>3700</v>
      </c>
      <c r="K36" s="13" t="s">
        <v>3701</v>
      </c>
      <c r="L36" s="14"/>
      <c r="M36" s="15" t="s">
        <v>3702</v>
      </c>
      <c r="N36" s="13" t="s">
        <v>3703</v>
      </c>
      <c r="O36" s="13">
        <v>-1.4E-2</v>
      </c>
    </row>
    <row r="37" spans="1:15" ht="23.25">
      <c r="A37" s="16" t="s">
        <v>280</v>
      </c>
      <c r="B37" s="13">
        <v>108</v>
      </c>
      <c r="C37" s="13" t="s">
        <v>3704</v>
      </c>
      <c r="D37" s="13" t="s">
        <v>3705</v>
      </c>
      <c r="E37" s="13">
        <v>5.8999999999999997E-2</v>
      </c>
      <c r="F37" s="14"/>
      <c r="G37" s="13" t="s">
        <v>3706</v>
      </c>
      <c r="H37" s="13" t="s">
        <v>3707</v>
      </c>
      <c r="I37" s="14"/>
      <c r="J37" s="13" t="s">
        <v>3708</v>
      </c>
      <c r="K37" s="13" t="s">
        <v>3709</v>
      </c>
      <c r="L37" s="14"/>
      <c r="M37" s="15" t="s">
        <v>3710</v>
      </c>
      <c r="N37" s="13" t="s">
        <v>3711</v>
      </c>
      <c r="O37" s="13">
        <v>-1.2E-2</v>
      </c>
    </row>
    <row r="38" spans="1:15" ht="23.25">
      <c r="A38" s="16" t="s">
        <v>288</v>
      </c>
      <c r="B38" s="13">
        <v>392</v>
      </c>
      <c r="C38" s="13" t="s">
        <v>3712</v>
      </c>
      <c r="D38" s="13" t="s">
        <v>3713</v>
      </c>
      <c r="E38" s="13">
        <v>0.76900000000000002</v>
      </c>
      <c r="F38" s="14"/>
      <c r="G38" s="13" t="s">
        <v>3714</v>
      </c>
      <c r="H38" s="13" t="s">
        <v>3715</v>
      </c>
      <c r="I38" s="14"/>
      <c r="J38" s="13" t="s">
        <v>3716</v>
      </c>
      <c r="K38" s="13" t="s">
        <v>3717</v>
      </c>
      <c r="L38" s="14"/>
      <c r="M38" s="15" t="s">
        <v>2457</v>
      </c>
      <c r="N38" s="13" t="s">
        <v>3718</v>
      </c>
      <c r="O38" s="13">
        <v>-0.01</v>
      </c>
    </row>
    <row r="39" spans="1:15" ht="20.25">
      <c r="A39" s="16" t="s">
        <v>295</v>
      </c>
      <c r="B39" s="13">
        <v>6025</v>
      </c>
      <c r="C39" s="15" t="s">
        <v>3719</v>
      </c>
      <c r="D39" s="13" t="s">
        <v>2435</v>
      </c>
      <c r="E39" s="13" t="s">
        <v>697</v>
      </c>
      <c r="F39" s="13">
        <v>-7.0000000000000001E-3</v>
      </c>
      <c r="G39" s="13" t="s">
        <v>3720</v>
      </c>
      <c r="H39" s="13" t="s">
        <v>3721</v>
      </c>
      <c r="I39" s="14"/>
      <c r="J39" s="13" t="s">
        <v>3722</v>
      </c>
      <c r="K39" s="13" t="s">
        <v>3722</v>
      </c>
      <c r="L39" s="14"/>
      <c r="M39" s="15" t="s">
        <v>1324</v>
      </c>
      <c r="N39" s="13" t="s">
        <v>3723</v>
      </c>
      <c r="O39" s="13">
        <v>-2.7E-2</v>
      </c>
    </row>
    <row r="40" spans="1:15" ht="20.25">
      <c r="A40" s="16" t="s">
        <v>303</v>
      </c>
      <c r="B40" s="13">
        <v>0</v>
      </c>
      <c r="C40" s="13" t="s">
        <v>1406</v>
      </c>
      <c r="D40" s="13" t="s">
        <v>1406</v>
      </c>
      <c r="E40" s="14"/>
      <c r="F40" s="14"/>
      <c r="G40" s="13" t="s">
        <v>1407</v>
      </c>
      <c r="H40" s="13" t="s">
        <v>1407</v>
      </c>
      <c r="I40" s="14"/>
      <c r="J40" s="13" t="s">
        <v>1406</v>
      </c>
      <c r="K40" s="13" t="s">
        <v>1406</v>
      </c>
      <c r="L40" s="14"/>
      <c r="M40" s="13" t="s">
        <v>1406</v>
      </c>
      <c r="N40" s="13" t="s">
        <v>1406</v>
      </c>
      <c r="O40" s="14"/>
    </row>
    <row r="41" spans="1:15" ht="20.25">
      <c r="A41" s="16" t="s">
        <v>306</v>
      </c>
      <c r="B41" s="13">
        <v>143</v>
      </c>
      <c r="C41" s="13" t="s">
        <v>2270</v>
      </c>
      <c r="D41" s="13" t="s">
        <v>1078</v>
      </c>
      <c r="E41" s="13">
        <v>0.27400000000000002</v>
      </c>
      <c r="F41" s="14"/>
      <c r="G41" s="13" t="s">
        <v>3724</v>
      </c>
      <c r="H41" s="13" t="s">
        <v>3725</v>
      </c>
      <c r="I41" s="14"/>
      <c r="J41" s="13" t="s">
        <v>3726</v>
      </c>
      <c r="K41" s="13" t="s">
        <v>3727</v>
      </c>
      <c r="L41" s="14"/>
      <c r="M41" s="13" t="s">
        <v>2685</v>
      </c>
      <c r="N41" s="13" t="s">
        <v>2685</v>
      </c>
      <c r="O41" s="14"/>
    </row>
    <row r="42" spans="1:15" ht="23.25">
      <c r="A42" s="16" t="s">
        <v>309</v>
      </c>
      <c r="B42" s="13">
        <v>2162</v>
      </c>
      <c r="C42" s="13" t="s">
        <v>1422</v>
      </c>
      <c r="D42" s="13" t="s">
        <v>3728</v>
      </c>
      <c r="E42" s="13">
        <v>0.13</v>
      </c>
      <c r="F42" s="14"/>
      <c r="G42" s="13" t="s">
        <v>3729</v>
      </c>
      <c r="H42" s="13" t="s">
        <v>3730</v>
      </c>
      <c r="I42" s="14"/>
      <c r="J42" s="13" t="s">
        <v>1683</v>
      </c>
      <c r="K42" s="13" t="s">
        <v>3731</v>
      </c>
      <c r="L42" s="14"/>
      <c r="M42" s="13" t="s">
        <v>2716</v>
      </c>
      <c r="N42" s="15" t="s">
        <v>701</v>
      </c>
      <c r="O42" s="13">
        <f>0.009</f>
        <v>8.9999999999999993E-3</v>
      </c>
    </row>
    <row r="43" spans="1:15" ht="23.25">
      <c r="A43" s="11" t="s">
        <v>315</v>
      </c>
      <c r="B43" s="13">
        <v>10417</v>
      </c>
      <c r="C43" s="15" t="s">
        <v>858</v>
      </c>
      <c r="D43" s="13" t="s">
        <v>3732</v>
      </c>
      <c r="E43" s="13" t="s">
        <v>697</v>
      </c>
      <c r="F43" s="13">
        <v>-2.4E-2</v>
      </c>
      <c r="G43" s="15" t="s">
        <v>3733</v>
      </c>
      <c r="H43" s="13" t="s">
        <v>3734</v>
      </c>
      <c r="I43" s="13">
        <v>-0.186</v>
      </c>
      <c r="J43" s="15" t="s">
        <v>3735</v>
      </c>
      <c r="K43" s="13" t="s">
        <v>3736</v>
      </c>
      <c r="L43" s="13">
        <v>-9.9000000000000005E-2</v>
      </c>
      <c r="M43" s="13" t="s">
        <v>3737</v>
      </c>
      <c r="N43" s="15" t="s">
        <v>3738</v>
      </c>
      <c r="O43" s="13">
        <f>0.003</f>
        <v>3.0000000000000001E-3</v>
      </c>
    </row>
    <row r="44" spans="1:15" ht="23.25">
      <c r="A44" s="16" t="s">
        <v>324</v>
      </c>
      <c r="B44" s="13">
        <v>316</v>
      </c>
      <c r="C44" s="15" t="s">
        <v>3739</v>
      </c>
      <c r="D44" s="13" t="s">
        <v>1320</v>
      </c>
      <c r="E44" s="13" t="s">
        <v>697</v>
      </c>
      <c r="F44" s="13">
        <v>-2.1999999999999999E-2</v>
      </c>
      <c r="G44" s="15" t="s">
        <v>2064</v>
      </c>
      <c r="H44" s="13" t="s">
        <v>3740</v>
      </c>
      <c r="I44" s="13">
        <v>-0.39200000000000002</v>
      </c>
      <c r="J44" s="15" t="s">
        <v>3741</v>
      </c>
      <c r="K44" s="13" t="s">
        <v>3742</v>
      </c>
      <c r="L44" s="13">
        <v>-0.08</v>
      </c>
      <c r="M44" s="15" t="s">
        <v>2308</v>
      </c>
      <c r="N44" s="13" t="s">
        <v>749</v>
      </c>
      <c r="O44" s="13">
        <v>-1.2999999999999999E-2</v>
      </c>
    </row>
    <row r="45" spans="1:15" ht="23.25">
      <c r="A45" s="16" t="s">
        <v>332</v>
      </c>
      <c r="B45" s="13">
        <v>4107</v>
      </c>
      <c r="C45" s="15" t="s">
        <v>2709</v>
      </c>
      <c r="D45" s="13" t="s">
        <v>2521</v>
      </c>
      <c r="E45" s="13" t="s">
        <v>697</v>
      </c>
      <c r="F45" s="13">
        <v>-3.4000000000000002E-2</v>
      </c>
      <c r="G45" s="15" t="s">
        <v>3743</v>
      </c>
      <c r="H45" s="13" t="s">
        <v>3744</v>
      </c>
      <c r="I45" s="13">
        <v>-0.20699999999999999</v>
      </c>
      <c r="J45" s="15" t="s">
        <v>3745</v>
      </c>
      <c r="K45" s="13" t="s">
        <v>3694</v>
      </c>
      <c r="L45" s="13">
        <v>-0.10100000000000001</v>
      </c>
      <c r="M45" s="13" t="s">
        <v>3746</v>
      </c>
      <c r="N45" s="15" t="s">
        <v>3611</v>
      </c>
      <c r="O45" s="13">
        <f>0.036</f>
        <v>3.5999999999999997E-2</v>
      </c>
    </row>
    <row r="46" spans="1:15" ht="23.25">
      <c r="A46" s="16" t="s">
        <v>342</v>
      </c>
      <c r="B46" s="13">
        <v>872</v>
      </c>
      <c r="C46" s="15" t="s">
        <v>3747</v>
      </c>
      <c r="D46" s="13" t="s">
        <v>3748</v>
      </c>
      <c r="E46" s="13" t="s">
        <v>697</v>
      </c>
      <c r="F46" s="13">
        <v>-4.2000000000000003E-2</v>
      </c>
      <c r="G46" s="15" t="s">
        <v>3749</v>
      </c>
      <c r="H46" s="13" t="s">
        <v>3750</v>
      </c>
      <c r="I46" s="13">
        <v>-0.26400000000000001</v>
      </c>
      <c r="J46" s="15" t="s">
        <v>3751</v>
      </c>
      <c r="K46" s="13" t="s">
        <v>3752</v>
      </c>
      <c r="L46" s="13">
        <v>-0.14799999999999999</v>
      </c>
      <c r="M46" s="13" t="s">
        <v>3753</v>
      </c>
      <c r="N46" s="15" t="s">
        <v>748</v>
      </c>
      <c r="O46" s="13">
        <f>0.033</f>
        <v>3.3000000000000002E-2</v>
      </c>
    </row>
    <row r="47" spans="1:15" ht="23.25">
      <c r="A47" s="16" t="s">
        <v>351</v>
      </c>
      <c r="B47" s="13">
        <v>5905</v>
      </c>
      <c r="C47" s="15" t="s">
        <v>892</v>
      </c>
      <c r="D47" s="13" t="s">
        <v>3754</v>
      </c>
      <c r="E47" s="13" t="s">
        <v>697</v>
      </c>
      <c r="F47" s="13">
        <v>-6.4000000000000001E-2</v>
      </c>
      <c r="G47" s="15" t="s">
        <v>3755</v>
      </c>
      <c r="H47" s="13" t="s">
        <v>3756</v>
      </c>
      <c r="I47" s="13">
        <v>-0.20200000000000001</v>
      </c>
      <c r="J47" s="15" t="s">
        <v>3757</v>
      </c>
      <c r="K47" s="13" t="s">
        <v>3758</v>
      </c>
      <c r="L47" s="13">
        <v>-0.223</v>
      </c>
      <c r="M47" s="13" t="s">
        <v>3759</v>
      </c>
      <c r="N47" s="15" t="s">
        <v>3760</v>
      </c>
      <c r="O47" s="13">
        <f>0.084</f>
        <v>8.4000000000000005E-2</v>
      </c>
    </row>
    <row r="48" spans="1:15" ht="23.25">
      <c r="A48" s="16" t="s">
        <v>360</v>
      </c>
      <c r="B48" s="13">
        <v>508</v>
      </c>
      <c r="C48" s="13" t="s">
        <v>3761</v>
      </c>
      <c r="D48" s="13" t="s">
        <v>3344</v>
      </c>
      <c r="E48" s="13">
        <v>0.54600000000000004</v>
      </c>
      <c r="F48" s="14"/>
      <c r="G48" s="13" t="s">
        <v>3762</v>
      </c>
      <c r="H48" s="13" t="s">
        <v>3763</v>
      </c>
      <c r="I48" s="14"/>
      <c r="J48" s="13" t="s">
        <v>3764</v>
      </c>
      <c r="K48" s="13" t="s">
        <v>3765</v>
      </c>
      <c r="L48" s="14"/>
      <c r="M48" s="15" t="s">
        <v>3766</v>
      </c>
      <c r="N48" s="13" t="s">
        <v>3767</v>
      </c>
      <c r="O48" s="13">
        <v>-6.0000000000000001E-3</v>
      </c>
    </row>
    <row r="49" spans="1:15" ht="20.25">
      <c r="A49" s="11" t="s">
        <v>369</v>
      </c>
      <c r="B49" s="13">
        <v>392</v>
      </c>
      <c r="C49" s="15" t="s">
        <v>1919</v>
      </c>
      <c r="D49" s="13" t="s">
        <v>3768</v>
      </c>
      <c r="E49" s="13" t="s">
        <v>697</v>
      </c>
      <c r="F49" s="13">
        <v>-1.0999999999999999E-2</v>
      </c>
      <c r="G49" s="13" t="s">
        <v>3769</v>
      </c>
      <c r="H49" s="13" t="s">
        <v>3770</v>
      </c>
      <c r="I49" s="14"/>
      <c r="J49" s="15" t="s">
        <v>3771</v>
      </c>
      <c r="K49" s="13" t="s">
        <v>3772</v>
      </c>
      <c r="L49" s="13">
        <v>-9.6000000000000002E-2</v>
      </c>
      <c r="M49" s="13" t="s">
        <v>3620</v>
      </c>
      <c r="N49" s="15" t="s">
        <v>2400</v>
      </c>
      <c r="O49" s="13">
        <f>0.041</f>
        <v>4.1000000000000002E-2</v>
      </c>
    </row>
    <row r="50" spans="1:15" ht="23.25">
      <c r="A50" s="11" t="s">
        <v>378</v>
      </c>
      <c r="B50" s="13">
        <v>7719</v>
      </c>
      <c r="C50" s="13" t="s">
        <v>680</v>
      </c>
      <c r="D50" s="13" t="s">
        <v>706</v>
      </c>
      <c r="E50" s="13">
        <v>7.6999999999999999E-2</v>
      </c>
      <c r="F50" s="14"/>
      <c r="G50" s="15" t="s">
        <v>3773</v>
      </c>
      <c r="H50" s="13" t="s">
        <v>3774</v>
      </c>
      <c r="I50" s="13">
        <v>-2.4E-2</v>
      </c>
      <c r="J50" s="13" t="s">
        <v>3219</v>
      </c>
      <c r="K50" s="15" t="s">
        <v>3775</v>
      </c>
      <c r="L50" s="13">
        <f>0.013</f>
        <v>1.2999999999999999E-2</v>
      </c>
      <c r="M50" s="15" t="s">
        <v>1182</v>
      </c>
      <c r="N50" s="13" t="s">
        <v>1825</v>
      </c>
      <c r="O50" s="13">
        <v>-0.02</v>
      </c>
    </row>
    <row r="51" spans="1:15" ht="23.25">
      <c r="A51" s="16" t="s">
        <v>387</v>
      </c>
      <c r="B51" s="13">
        <v>2902</v>
      </c>
      <c r="C51" s="15" t="s">
        <v>1986</v>
      </c>
      <c r="D51" s="13" t="s">
        <v>3776</v>
      </c>
      <c r="E51" s="13" t="s">
        <v>697</v>
      </c>
      <c r="F51" s="13">
        <v>-1.7000000000000001E-2</v>
      </c>
      <c r="G51" s="15" t="s">
        <v>3777</v>
      </c>
      <c r="H51" s="13" t="s">
        <v>3778</v>
      </c>
      <c r="I51" s="13">
        <v>-0.105</v>
      </c>
      <c r="J51" s="13" t="s">
        <v>3779</v>
      </c>
      <c r="K51" s="13" t="s">
        <v>3780</v>
      </c>
      <c r="L51" s="14"/>
      <c r="M51" s="15" t="s">
        <v>3781</v>
      </c>
      <c r="N51" s="13" t="s">
        <v>3782</v>
      </c>
      <c r="O51" s="13">
        <v>-6.9000000000000006E-2</v>
      </c>
    </row>
    <row r="52" spans="1:15" ht="35.25">
      <c r="A52" s="16" t="s">
        <v>395</v>
      </c>
      <c r="B52" s="13">
        <v>150</v>
      </c>
      <c r="C52" s="15" t="s">
        <v>3783</v>
      </c>
      <c r="D52" s="13" t="s">
        <v>3784</v>
      </c>
      <c r="E52" s="13" t="s">
        <v>697</v>
      </c>
      <c r="F52" s="13">
        <v>-3.2000000000000001E-2</v>
      </c>
      <c r="G52" s="13" t="s">
        <v>3785</v>
      </c>
      <c r="H52" s="13" t="s">
        <v>3786</v>
      </c>
      <c r="I52" s="14"/>
      <c r="J52" s="13" t="s">
        <v>3787</v>
      </c>
      <c r="K52" s="13" t="s">
        <v>3788</v>
      </c>
      <c r="L52" s="14"/>
      <c r="M52" s="13" t="s">
        <v>3789</v>
      </c>
      <c r="N52" s="15" t="s">
        <v>3790</v>
      </c>
      <c r="O52" s="13">
        <f>0.029</f>
        <v>2.9000000000000001E-2</v>
      </c>
    </row>
    <row r="53" spans="1:15" ht="35.25">
      <c r="A53" s="16" t="s">
        <v>405</v>
      </c>
      <c r="B53" s="13">
        <v>177</v>
      </c>
      <c r="C53" s="13" t="s">
        <v>3791</v>
      </c>
      <c r="D53" s="13" t="s">
        <v>3792</v>
      </c>
      <c r="E53" s="13">
        <v>0.67800000000000005</v>
      </c>
      <c r="F53" s="14"/>
      <c r="G53" s="13" t="s">
        <v>3793</v>
      </c>
      <c r="H53" s="13" t="s">
        <v>3794</v>
      </c>
      <c r="I53" s="14"/>
      <c r="J53" s="13" t="s">
        <v>3795</v>
      </c>
      <c r="K53" s="13" t="s">
        <v>3796</v>
      </c>
      <c r="L53" s="14"/>
      <c r="M53" s="15" t="s">
        <v>2728</v>
      </c>
      <c r="N53" s="13" t="s">
        <v>3797</v>
      </c>
      <c r="O53" s="13">
        <v>-8.9999999999999993E-3</v>
      </c>
    </row>
    <row r="54" spans="1:15" ht="23.25">
      <c r="A54" s="16" t="s">
        <v>414</v>
      </c>
      <c r="B54" s="13">
        <v>1424</v>
      </c>
      <c r="C54" s="13" t="s">
        <v>2824</v>
      </c>
      <c r="D54" s="13" t="s">
        <v>3798</v>
      </c>
      <c r="E54" s="13">
        <v>3.4000000000000002E-2</v>
      </c>
      <c r="F54" s="14"/>
      <c r="G54" s="13" t="s">
        <v>3799</v>
      </c>
      <c r="H54" s="13" t="s">
        <v>3800</v>
      </c>
      <c r="I54" s="14"/>
      <c r="J54" s="13" t="s">
        <v>3801</v>
      </c>
      <c r="K54" s="13" t="s">
        <v>3802</v>
      </c>
      <c r="L54" s="14"/>
      <c r="M54" s="13" t="s">
        <v>2309</v>
      </c>
      <c r="N54" s="13" t="s">
        <v>3803</v>
      </c>
      <c r="O54" s="14"/>
    </row>
    <row r="55" spans="1:15" ht="23.25">
      <c r="A55" s="16" t="s">
        <v>424</v>
      </c>
      <c r="B55" s="13">
        <v>3409</v>
      </c>
      <c r="C55" s="15" t="s">
        <v>2728</v>
      </c>
      <c r="D55" s="13" t="s">
        <v>3804</v>
      </c>
      <c r="E55" s="13" t="s">
        <v>697</v>
      </c>
      <c r="F55" s="13">
        <v>-1.7000000000000001E-2</v>
      </c>
      <c r="G55" s="15" t="s">
        <v>3805</v>
      </c>
      <c r="H55" s="13" t="s">
        <v>3806</v>
      </c>
      <c r="I55" s="13">
        <v>-5.3999999999999999E-2</v>
      </c>
      <c r="J55" s="13" t="s">
        <v>3807</v>
      </c>
      <c r="K55" s="15" t="s">
        <v>3808</v>
      </c>
      <c r="L55" s="13">
        <f>0.032</f>
        <v>3.2000000000000001E-2</v>
      </c>
      <c r="M55" s="15" t="s">
        <v>3057</v>
      </c>
      <c r="N55" s="13" t="s">
        <v>3809</v>
      </c>
      <c r="O55" s="13">
        <v>-7.2999999999999995E-2</v>
      </c>
    </row>
    <row r="56" spans="1:15" ht="35.25">
      <c r="A56" s="16" t="s">
        <v>432</v>
      </c>
      <c r="B56" s="13">
        <v>130</v>
      </c>
      <c r="C56" s="13" t="s">
        <v>3810</v>
      </c>
      <c r="D56" s="13" t="s">
        <v>3811</v>
      </c>
      <c r="E56" s="13">
        <v>0.80700000000000005</v>
      </c>
      <c r="F56" s="14"/>
      <c r="G56" s="13" t="s">
        <v>3812</v>
      </c>
      <c r="H56" s="13" t="s">
        <v>3813</v>
      </c>
      <c r="I56" s="14"/>
      <c r="J56" s="13" t="s">
        <v>3814</v>
      </c>
      <c r="K56" s="13" t="s">
        <v>3815</v>
      </c>
      <c r="L56" s="14"/>
      <c r="M56" s="13" t="s">
        <v>2435</v>
      </c>
      <c r="N56" s="15" t="s">
        <v>2350</v>
      </c>
      <c r="O56" s="13">
        <f>0.023</f>
        <v>2.3E-2</v>
      </c>
    </row>
    <row r="57" spans="1:15" ht="23.25">
      <c r="A57" s="16" t="s">
        <v>441</v>
      </c>
      <c r="B57" s="13">
        <v>589</v>
      </c>
      <c r="C57" s="13" t="s">
        <v>3816</v>
      </c>
      <c r="D57" s="15" t="s">
        <v>3817</v>
      </c>
      <c r="E57" s="13" t="s">
        <v>697</v>
      </c>
      <c r="F57" s="13">
        <f>0.01</f>
        <v>0.01</v>
      </c>
      <c r="G57" s="13" t="s">
        <v>3818</v>
      </c>
      <c r="H57" s="15" t="s">
        <v>3819</v>
      </c>
      <c r="I57" s="13">
        <f>0.058</f>
        <v>5.8000000000000003E-2</v>
      </c>
      <c r="J57" s="13" t="s">
        <v>3820</v>
      </c>
      <c r="K57" s="13" t="s">
        <v>3821</v>
      </c>
      <c r="L57" s="14"/>
      <c r="M57" s="15" t="s">
        <v>2534</v>
      </c>
      <c r="N57" s="13" t="s">
        <v>3822</v>
      </c>
      <c r="O57" s="13">
        <v>-1.2E-2</v>
      </c>
    </row>
    <row r="58" spans="1:15" ht="35.25">
      <c r="A58" s="16" t="s">
        <v>449</v>
      </c>
      <c r="B58" s="13">
        <v>51</v>
      </c>
      <c r="C58" s="13" t="s">
        <v>3823</v>
      </c>
      <c r="D58" s="13" t="s">
        <v>3824</v>
      </c>
      <c r="E58" s="13">
        <v>0.52100000000000002</v>
      </c>
      <c r="F58" s="14"/>
      <c r="G58" s="13" t="s">
        <v>3825</v>
      </c>
      <c r="H58" s="13" t="s">
        <v>3826</v>
      </c>
      <c r="I58" s="14"/>
      <c r="J58" s="13" t="s">
        <v>2979</v>
      </c>
      <c r="K58" s="13" t="s">
        <v>3827</v>
      </c>
      <c r="L58" s="14"/>
      <c r="M58" s="15" t="s">
        <v>3828</v>
      </c>
      <c r="N58" s="13" t="s">
        <v>3829</v>
      </c>
      <c r="O58" s="13">
        <v>-0.02</v>
      </c>
    </row>
    <row r="59" spans="1:15" ht="20.25">
      <c r="A59" s="16" t="s">
        <v>460</v>
      </c>
      <c r="B59" s="13">
        <v>537</v>
      </c>
      <c r="C59" s="15" t="s">
        <v>3830</v>
      </c>
      <c r="D59" s="13" t="s">
        <v>3831</v>
      </c>
      <c r="E59" s="13">
        <v>4.0000000000000001E-3</v>
      </c>
      <c r="F59" s="13">
        <v>-7.0000000000000001E-3</v>
      </c>
      <c r="G59" s="13" t="s">
        <v>3832</v>
      </c>
      <c r="H59" s="13" t="s">
        <v>3833</v>
      </c>
      <c r="I59" s="14"/>
      <c r="J59" s="13" t="s">
        <v>3834</v>
      </c>
      <c r="K59" s="13" t="s">
        <v>3835</v>
      </c>
      <c r="L59" s="14"/>
      <c r="M59" s="13" t="s">
        <v>3836</v>
      </c>
      <c r="N59" s="15" t="s">
        <v>3837</v>
      </c>
      <c r="O59" s="13">
        <f>0.015</f>
        <v>1.4999999999999999E-2</v>
      </c>
    </row>
    <row r="60" spans="1:15" ht="23.25">
      <c r="A60" s="16" t="s">
        <v>468</v>
      </c>
      <c r="B60" s="13">
        <v>82</v>
      </c>
      <c r="C60" s="13" t="s">
        <v>3838</v>
      </c>
      <c r="D60" s="13" t="s">
        <v>3839</v>
      </c>
      <c r="E60" s="13">
        <v>4.8000000000000001E-2</v>
      </c>
      <c r="F60" s="14"/>
      <c r="G60" s="13" t="s">
        <v>3840</v>
      </c>
      <c r="H60" s="13" t="s">
        <v>3841</v>
      </c>
      <c r="I60" s="14"/>
      <c r="J60" s="13" t="s">
        <v>3842</v>
      </c>
      <c r="K60" s="13" t="s">
        <v>3843</v>
      </c>
      <c r="L60" s="14"/>
      <c r="M60" s="15" t="s">
        <v>3297</v>
      </c>
      <c r="N60" s="13" t="s">
        <v>3612</v>
      </c>
      <c r="O60" s="13">
        <v>-1.6E-2</v>
      </c>
    </row>
    <row r="61" spans="1:15" ht="35.25">
      <c r="A61" s="16" t="s">
        <v>476</v>
      </c>
      <c r="B61" s="13">
        <v>222</v>
      </c>
      <c r="C61" s="13" t="s">
        <v>3844</v>
      </c>
      <c r="D61" s="13" t="s">
        <v>3845</v>
      </c>
      <c r="E61" s="13">
        <v>2.1000000000000001E-2</v>
      </c>
      <c r="F61" s="14"/>
      <c r="G61" s="13" t="s">
        <v>3846</v>
      </c>
      <c r="H61" s="13" t="s">
        <v>3847</v>
      </c>
      <c r="I61" s="14"/>
      <c r="J61" s="15" t="s">
        <v>3848</v>
      </c>
      <c r="K61" s="13" t="s">
        <v>3849</v>
      </c>
      <c r="L61" s="13">
        <v>-8.1000000000000003E-2</v>
      </c>
      <c r="M61" s="13" t="s">
        <v>3587</v>
      </c>
      <c r="N61" s="15" t="s">
        <v>3296</v>
      </c>
      <c r="O61" s="13">
        <f>0.028</f>
        <v>2.8000000000000001E-2</v>
      </c>
    </row>
    <row r="62" spans="1:15" ht="35.25">
      <c r="A62" s="16" t="s">
        <v>484</v>
      </c>
      <c r="B62" s="13">
        <v>3</v>
      </c>
      <c r="C62" s="13" t="s">
        <v>3850</v>
      </c>
      <c r="D62" s="13" t="s">
        <v>3851</v>
      </c>
      <c r="E62" s="13">
        <v>0.34</v>
      </c>
      <c r="F62" s="14"/>
      <c r="G62" s="13" t="s">
        <v>1772</v>
      </c>
      <c r="H62" s="13" t="s">
        <v>1772</v>
      </c>
      <c r="I62" s="14"/>
      <c r="J62" s="13" t="s">
        <v>3852</v>
      </c>
      <c r="K62" s="13" t="s">
        <v>3853</v>
      </c>
      <c r="L62" s="14"/>
      <c r="M62" s="13" t="s">
        <v>1022</v>
      </c>
      <c r="N62" s="15" t="s">
        <v>2816</v>
      </c>
      <c r="O62" s="13">
        <f>0.008</f>
        <v>8.0000000000000002E-3</v>
      </c>
    </row>
    <row r="63" spans="1:15" ht="35.25">
      <c r="A63" s="16" t="s">
        <v>491</v>
      </c>
      <c r="B63" s="13">
        <v>28</v>
      </c>
      <c r="C63" s="13" t="s">
        <v>3854</v>
      </c>
      <c r="D63" s="13" t="s">
        <v>3855</v>
      </c>
      <c r="E63" s="13">
        <v>0.58499999999999996</v>
      </c>
      <c r="F63" s="14"/>
      <c r="G63" s="13" t="s">
        <v>3856</v>
      </c>
      <c r="H63" s="13" t="s">
        <v>3857</v>
      </c>
      <c r="I63" s="14"/>
      <c r="J63" s="13" t="s">
        <v>3858</v>
      </c>
      <c r="K63" s="13" t="s">
        <v>3859</v>
      </c>
      <c r="L63" s="14"/>
      <c r="M63" s="13" t="s">
        <v>3860</v>
      </c>
      <c r="N63" s="15" t="s">
        <v>3297</v>
      </c>
      <c r="O63" s="13">
        <f>0.017</f>
        <v>1.7000000000000001E-2</v>
      </c>
    </row>
    <row r="64" spans="1:15" ht="35.25">
      <c r="A64" s="16" t="s">
        <v>502</v>
      </c>
      <c r="B64" s="13">
        <v>0</v>
      </c>
      <c r="C64" s="13" t="s">
        <v>1406</v>
      </c>
      <c r="D64" s="13" t="s">
        <v>1406</v>
      </c>
      <c r="E64" s="14"/>
      <c r="F64" s="14"/>
      <c r="G64" s="13" t="s">
        <v>1407</v>
      </c>
      <c r="H64" s="13" t="s">
        <v>1407</v>
      </c>
      <c r="I64" s="14"/>
      <c r="J64" s="13" t="s">
        <v>1406</v>
      </c>
      <c r="K64" s="13" t="s">
        <v>1406</v>
      </c>
      <c r="L64" s="14"/>
      <c r="M64" s="13" t="s">
        <v>1406</v>
      </c>
      <c r="N64" s="13" t="s">
        <v>1406</v>
      </c>
      <c r="O64" s="14"/>
    </row>
    <row r="65" spans="1:15" ht="20.25">
      <c r="A65" s="11" t="s">
        <v>508</v>
      </c>
      <c r="B65" s="13">
        <v>56938</v>
      </c>
      <c r="C65" s="13" t="s">
        <v>699</v>
      </c>
      <c r="D65" s="13" t="s">
        <v>699</v>
      </c>
      <c r="E65" s="13">
        <v>0.53200000000000003</v>
      </c>
      <c r="F65" s="14"/>
      <c r="G65" s="13" t="s">
        <v>3419</v>
      </c>
      <c r="H65" s="15" t="s">
        <v>1028</v>
      </c>
      <c r="I65" s="13">
        <f>0.005</f>
        <v>5.0000000000000001E-3</v>
      </c>
      <c r="J65" s="13" t="s">
        <v>2465</v>
      </c>
      <c r="K65" s="13" t="s">
        <v>2816</v>
      </c>
      <c r="L65" s="14"/>
      <c r="M65" s="15" t="s">
        <v>3861</v>
      </c>
      <c r="N65" s="13" t="s">
        <v>3862</v>
      </c>
      <c r="O65" s="13">
        <v>-8.9999999999999993E-3</v>
      </c>
    </row>
    <row r="66" spans="1:15" ht="23.25">
      <c r="A66" s="16" t="s">
        <v>514</v>
      </c>
      <c r="B66" s="13">
        <v>4040</v>
      </c>
      <c r="C66" s="15" t="s">
        <v>2729</v>
      </c>
      <c r="D66" s="13" t="s">
        <v>3863</v>
      </c>
      <c r="E66" s="13" t="s">
        <v>697</v>
      </c>
      <c r="F66" s="13">
        <v>-1.9E-2</v>
      </c>
      <c r="G66" s="15" t="s">
        <v>3864</v>
      </c>
      <c r="H66" s="13" t="s">
        <v>3865</v>
      </c>
      <c r="I66" s="13">
        <v>-8.5000000000000006E-2</v>
      </c>
      <c r="J66" s="15" t="s">
        <v>3866</v>
      </c>
      <c r="K66" s="13" t="s">
        <v>3867</v>
      </c>
      <c r="L66" s="13">
        <v>-9.8000000000000004E-2</v>
      </c>
      <c r="M66" s="13" t="s">
        <v>3868</v>
      </c>
      <c r="N66" s="15" t="s">
        <v>3869</v>
      </c>
      <c r="O66" s="13">
        <f>0.042</f>
        <v>4.2000000000000003E-2</v>
      </c>
    </row>
    <row r="67" spans="1:15" ht="23.25">
      <c r="A67" s="16" t="s">
        <v>523</v>
      </c>
      <c r="B67" s="13">
        <v>1</v>
      </c>
      <c r="C67" s="13" t="s">
        <v>3870</v>
      </c>
      <c r="D67" s="13" t="s">
        <v>3871</v>
      </c>
      <c r="E67" s="14"/>
      <c r="F67" s="14"/>
      <c r="G67" s="13" t="s">
        <v>1760</v>
      </c>
      <c r="H67" s="13" t="s">
        <v>1407</v>
      </c>
      <c r="I67" s="14"/>
      <c r="J67" s="13" t="s">
        <v>688</v>
      </c>
      <c r="K67" s="13" t="s">
        <v>688</v>
      </c>
      <c r="L67" s="14"/>
      <c r="M67" s="15" t="s">
        <v>2316</v>
      </c>
      <c r="N67" s="13" t="s">
        <v>3872</v>
      </c>
      <c r="O67" s="13">
        <v>-5.0000000000000001E-3</v>
      </c>
    </row>
    <row r="68" spans="1:15" ht="23.25">
      <c r="A68" s="16" t="s">
        <v>531</v>
      </c>
      <c r="B68" s="13">
        <v>0</v>
      </c>
      <c r="C68" s="13" t="s">
        <v>1406</v>
      </c>
      <c r="D68" s="13" t="s">
        <v>1406</v>
      </c>
      <c r="E68" s="14"/>
      <c r="F68" s="14"/>
      <c r="G68" s="13" t="s">
        <v>1407</v>
      </c>
      <c r="H68" s="13" t="s">
        <v>1407</v>
      </c>
      <c r="I68" s="14"/>
      <c r="J68" s="13" t="s">
        <v>1406</v>
      </c>
      <c r="K68" s="13" t="s">
        <v>1406</v>
      </c>
      <c r="L68" s="14"/>
      <c r="M68" s="13" t="s">
        <v>1406</v>
      </c>
      <c r="N68" s="13" t="s">
        <v>1406</v>
      </c>
      <c r="O68" s="14"/>
    </row>
    <row r="69" spans="1:15" ht="23.25">
      <c r="A69" s="16" t="s">
        <v>538</v>
      </c>
      <c r="B69" s="13">
        <v>0</v>
      </c>
      <c r="C69" s="13" t="s">
        <v>1406</v>
      </c>
      <c r="D69" s="13" t="s">
        <v>1406</v>
      </c>
      <c r="E69" s="14"/>
      <c r="F69" s="14"/>
      <c r="G69" s="13" t="s">
        <v>1407</v>
      </c>
      <c r="H69" s="13" t="s">
        <v>1407</v>
      </c>
      <c r="I69" s="14"/>
      <c r="J69" s="13" t="s">
        <v>1406</v>
      </c>
      <c r="K69" s="13" t="s">
        <v>1406</v>
      </c>
      <c r="L69" s="14"/>
      <c r="M69" s="13" t="s">
        <v>1406</v>
      </c>
      <c r="N69" s="13" t="s">
        <v>1406</v>
      </c>
      <c r="O69" s="14"/>
    </row>
    <row r="70" spans="1:15" ht="20.25">
      <c r="A70" s="16" t="s">
        <v>541</v>
      </c>
      <c r="B70" s="13">
        <v>0</v>
      </c>
      <c r="C70" s="13" t="s">
        <v>1406</v>
      </c>
      <c r="D70" s="13" t="s">
        <v>1406</v>
      </c>
      <c r="E70" s="14"/>
      <c r="F70" s="14"/>
      <c r="G70" s="13" t="s">
        <v>1407</v>
      </c>
      <c r="H70" s="13" t="s">
        <v>1407</v>
      </c>
      <c r="I70" s="14"/>
      <c r="J70" s="13" t="s">
        <v>1406</v>
      </c>
      <c r="K70" s="13" t="s">
        <v>1406</v>
      </c>
      <c r="L70" s="14"/>
      <c r="M70" s="13" t="s">
        <v>1406</v>
      </c>
      <c r="N70" s="13" t="s">
        <v>1406</v>
      </c>
      <c r="O70" s="14"/>
    </row>
    <row r="71" spans="1:15" ht="20.25">
      <c r="A71" s="16" t="s">
        <v>546</v>
      </c>
      <c r="B71" s="13">
        <v>4</v>
      </c>
      <c r="C71" s="13" t="s">
        <v>3873</v>
      </c>
      <c r="D71" s="13" t="s">
        <v>3874</v>
      </c>
      <c r="E71" s="13">
        <v>0.15</v>
      </c>
      <c r="F71" s="14"/>
      <c r="G71" s="13" t="s">
        <v>3875</v>
      </c>
      <c r="H71" s="13" t="s">
        <v>3876</v>
      </c>
      <c r="I71" s="14"/>
      <c r="J71" s="13" t="s">
        <v>688</v>
      </c>
      <c r="K71" s="13" t="s">
        <v>688</v>
      </c>
      <c r="L71" s="14"/>
      <c r="M71" s="15" t="s">
        <v>3877</v>
      </c>
      <c r="N71" s="13" t="s">
        <v>2389</v>
      </c>
      <c r="O71" s="13">
        <v>-7.0000000000000001E-3</v>
      </c>
    </row>
    <row r="72" spans="1:15" ht="23.25">
      <c r="A72" s="16" t="s">
        <v>552</v>
      </c>
      <c r="B72" s="13">
        <v>18</v>
      </c>
      <c r="C72" s="15" t="s">
        <v>3878</v>
      </c>
      <c r="D72" s="13" t="s">
        <v>3879</v>
      </c>
      <c r="E72" s="13">
        <v>2.3E-2</v>
      </c>
      <c r="F72" s="13">
        <v>-0.122</v>
      </c>
      <c r="G72" s="13" t="s">
        <v>1534</v>
      </c>
      <c r="H72" s="13" t="s">
        <v>3876</v>
      </c>
      <c r="I72" s="14"/>
      <c r="J72" s="13" t="s">
        <v>688</v>
      </c>
      <c r="K72" s="13" t="s">
        <v>3880</v>
      </c>
      <c r="L72" s="14"/>
      <c r="M72" s="15" t="s">
        <v>3881</v>
      </c>
      <c r="N72" s="13" t="s">
        <v>3882</v>
      </c>
      <c r="O72" s="13">
        <v>-1.7000000000000001E-2</v>
      </c>
    </row>
    <row r="73" spans="1:15" ht="23.25">
      <c r="A73" s="16" t="s">
        <v>557</v>
      </c>
      <c r="B73" s="13">
        <v>0</v>
      </c>
      <c r="C73" s="13" t="s">
        <v>1406</v>
      </c>
      <c r="D73" s="13" t="s">
        <v>1406</v>
      </c>
      <c r="E73" s="14"/>
      <c r="F73" s="14"/>
      <c r="G73" s="13" t="s">
        <v>1407</v>
      </c>
      <c r="H73" s="13" t="s">
        <v>1407</v>
      </c>
      <c r="I73" s="14"/>
      <c r="J73" s="13" t="s">
        <v>1406</v>
      </c>
      <c r="K73" s="13" t="s">
        <v>1406</v>
      </c>
      <c r="L73" s="14"/>
      <c r="M73" s="13" t="s">
        <v>1406</v>
      </c>
      <c r="N73" s="13" t="s">
        <v>1406</v>
      </c>
      <c r="O73" s="14"/>
    </row>
    <row r="74" spans="1:15" ht="23.25">
      <c r="A74" s="16" t="s">
        <v>560</v>
      </c>
      <c r="B74" s="13">
        <v>0</v>
      </c>
      <c r="C74" s="13" t="s">
        <v>1406</v>
      </c>
      <c r="D74" s="13" t="s">
        <v>1406</v>
      </c>
      <c r="E74" s="14"/>
      <c r="F74" s="14"/>
      <c r="G74" s="13" t="s">
        <v>1407</v>
      </c>
      <c r="H74" s="13" t="s">
        <v>1407</v>
      </c>
      <c r="I74" s="14"/>
      <c r="J74" s="13" t="s">
        <v>1406</v>
      </c>
      <c r="K74" s="13" t="s">
        <v>1406</v>
      </c>
      <c r="L74" s="14"/>
      <c r="M74" s="13" t="s">
        <v>1406</v>
      </c>
      <c r="N74" s="13" t="s">
        <v>1406</v>
      </c>
      <c r="O74" s="14"/>
    </row>
    <row r="75" spans="1:15" ht="23.25">
      <c r="A75" s="16" t="s">
        <v>562</v>
      </c>
      <c r="B75" s="13">
        <v>0</v>
      </c>
      <c r="C75" s="13" t="s">
        <v>1406</v>
      </c>
      <c r="D75" s="13" t="s">
        <v>1406</v>
      </c>
      <c r="E75" s="14"/>
      <c r="F75" s="14"/>
      <c r="G75" s="13" t="s">
        <v>1407</v>
      </c>
      <c r="H75" s="13" t="s">
        <v>1407</v>
      </c>
      <c r="I75" s="14"/>
      <c r="J75" s="13" t="s">
        <v>1406</v>
      </c>
      <c r="K75" s="13" t="s">
        <v>1406</v>
      </c>
      <c r="L75" s="14"/>
      <c r="M75" s="13" t="s">
        <v>1406</v>
      </c>
      <c r="N75" s="13" t="s">
        <v>1406</v>
      </c>
      <c r="O75" s="14"/>
    </row>
    <row r="76" spans="1:15" ht="20.25">
      <c r="A76" s="16" t="s">
        <v>567</v>
      </c>
      <c r="B76" s="13">
        <v>0</v>
      </c>
      <c r="C76" s="13" t="s">
        <v>1406</v>
      </c>
      <c r="D76" s="13" t="s">
        <v>1406</v>
      </c>
      <c r="E76" s="14"/>
      <c r="F76" s="14"/>
      <c r="G76" s="13" t="s">
        <v>1407</v>
      </c>
      <c r="H76" s="13" t="s">
        <v>1407</v>
      </c>
      <c r="I76" s="14"/>
      <c r="J76" s="13" t="s">
        <v>1406</v>
      </c>
      <c r="K76" s="13" t="s">
        <v>1406</v>
      </c>
      <c r="L76" s="14"/>
      <c r="M76" s="13" t="s">
        <v>1406</v>
      </c>
      <c r="N76" s="13" t="s">
        <v>1406</v>
      </c>
      <c r="O76" s="14"/>
    </row>
    <row r="77" spans="1:15" ht="23.25">
      <c r="A77" s="16" t="s">
        <v>574</v>
      </c>
      <c r="B77" s="13">
        <v>36</v>
      </c>
      <c r="C77" s="13" t="s">
        <v>3883</v>
      </c>
      <c r="D77" s="13" t="s">
        <v>3884</v>
      </c>
      <c r="E77" s="13">
        <v>0.34699999999999998</v>
      </c>
      <c r="F77" s="14"/>
      <c r="G77" s="13" t="s">
        <v>1809</v>
      </c>
      <c r="H77" s="13" t="s">
        <v>1747</v>
      </c>
      <c r="I77" s="14"/>
      <c r="J77" s="13" t="s">
        <v>3885</v>
      </c>
      <c r="K77" s="13" t="s">
        <v>3886</v>
      </c>
      <c r="L77" s="14"/>
      <c r="M77" s="15" t="s">
        <v>3887</v>
      </c>
      <c r="N77" s="13" t="s">
        <v>3888</v>
      </c>
      <c r="O77" s="13">
        <v>-0.01</v>
      </c>
    </row>
    <row r="78" spans="1:15" ht="23.25">
      <c r="A78" s="16" t="s">
        <v>581</v>
      </c>
      <c r="B78" s="13">
        <v>11</v>
      </c>
      <c r="C78" s="13" t="s">
        <v>3889</v>
      </c>
      <c r="D78" s="13" t="s">
        <v>3890</v>
      </c>
      <c r="E78" s="13">
        <v>0.378</v>
      </c>
      <c r="F78" s="14"/>
      <c r="G78" s="13" t="s">
        <v>3891</v>
      </c>
      <c r="H78" s="13" t="s">
        <v>3892</v>
      </c>
      <c r="I78" s="14"/>
      <c r="J78" s="13" t="s">
        <v>3893</v>
      </c>
      <c r="K78" s="13" t="s">
        <v>3894</v>
      </c>
      <c r="L78" s="14"/>
      <c r="M78" s="13" t="s">
        <v>3179</v>
      </c>
      <c r="N78" s="15" t="s">
        <v>3082</v>
      </c>
      <c r="O78" s="13">
        <f>0.072</f>
        <v>7.1999999999999995E-2</v>
      </c>
    </row>
    <row r="79" spans="1:15" ht="35.25">
      <c r="A79" s="16" t="s">
        <v>586</v>
      </c>
      <c r="B79" s="13">
        <v>379</v>
      </c>
      <c r="C79" s="13" t="s">
        <v>3895</v>
      </c>
      <c r="D79" s="15" t="s">
        <v>3896</v>
      </c>
      <c r="E79" s="13" t="s">
        <v>697</v>
      </c>
      <c r="F79" s="13">
        <f>0.019</f>
        <v>1.9E-2</v>
      </c>
      <c r="G79" s="13" t="s">
        <v>3897</v>
      </c>
      <c r="H79" s="13" t="s">
        <v>3898</v>
      </c>
      <c r="I79" s="14"/>
      <c r="J79" s="13" t="s">
        <v>3899</v>
      </c>
      <c r="K79" s="13" t="s">
        <v>3900</v>
      </c>
      <c r="L79" s="14"/>
      <c r="M79" s="13" t="s">
        <v>3901</v>
      </c>
      <c r="N79" s="15" t="s">
        <v>3902</v>
      </c>
      <c r="O79" s="13">
        <f>0.013</f>
        <v>1.2999999999999999E-2</v>
      </c>
    </row>
    <row r="80" spans="1:15" ht="20.25">
      <c r="A80" s="16" t="s">
        <v>596</v>
      </c>
      <c r="B80" s="13">
        <v>54860</v>
      </c>
      <c r="C80" s="15" t="s">
        <v>897</v>
      </c>
      <c r="D80" s="13" t="s">
        <v>993</v>
      </c>
      <c r="E80" s="13" t="s">
        <v>697</v>
      </c>
      <c r="F80" s="13">
        <v>-5.0000000000000001E-3</v>
      </c>
      <c r="G80" s="15" t="s">
        <v>927</v>
      </c>
      <c r="H80" s="13" t="s">
        <v>741</v>
      </c>
      <c r="I80" s="13">
        <v>-1E-3</v>
      </c>
      <c r="J80" s="15" t="s">
        <v>2327</v>
      </c>
      <c r="K80" s="13" t="s">
        <v>3903</v>
      </c>
      <c r="L80" s="13">
        <v>-1.4999999999999999E-2</v>
      </c>
      <c r="M80" s="13" t="s">
        <v>3904</v>
      </c>
      <c r="N80" s="15" t="s">
        <v>3905</v>
      </c>
      <c r="O80" s="13">
        <f>0.057</f>
        <v>5.7000000000000002E-2</v>
      </c>
    </row>
    <row r="81" spans="1:19" ht="35.25">
      <c r="A81" s="16" t="s">
        <v>606</v>
      </c>
      <c r="B81" s="13">
        <v>1015</v>
      </c>
      <c r="C81" s="13" t="s">
        <v>3906</v>
      </c>
      <c r="D81" s="13" t="s">
        <v>3040</v>
      </c>
      <c r="E81" s="13">
        <v>0.495</v>
      </c>
      <c r="F81" s="14"/>
      <c r="G81" s="13" t="s">
        <v>3907</v>
      </c>
      <c r="H81" s="13" t="s">
        <v>3908</v>
      </c>
      <c r="I81" s="14"/>
      <c r="J81" s="13" t="s">
        <v>3909</v>
      </c>
      <c r="K81" s="13" t="s">
        <v>3910</v>
      </c>
      <c r="L81" s="14"/>
      <c r="M81" s="15" t="s">
        <v>3911</v>
      </c>
      <c r="N81" s="13" t="s">
        <v>3912</v>
      </c>
      <c r="O81" s="13">
        <v>-3.9E-2</v>
      </c>
    </row>
    <row r="82" spans="1:19" ht="35.25">
      <c r="A82" s="16" t="s">
        <v>613</v>
      </c>
      <c r="B82" s="13">
        <v>2478</v>
      </c>
      <c r="C82" s="13" t="s">
        <v>3913</v>
      </c>
      <c r="D82" s="15" t="s">
        <v>3914</v>
      </c>
      <c r="E82" s="13" t="s">
        <v>697</v>
      </c>
      <c r="F82" s="13">
        <f>0.007</f>
        <v>7.0000000000000001E-3</v>
      </c>
      <c r="G82" s="13" t="s">
        <v>3915</v>
      </c>
      <c r="H82" s="13" t="s">
        <v>3916</v>
      </c>
      <c r="I82" s="14"/>
      <c r="J82" s="13" t="s">
        <v>3917</v>
      </c>
      <c r="K82" s="13" t="s">
        <v>3918</v>
      </c>
      <c r="L82" s="14"/>
      <c r="M82" s="13" t="s">
        <v>2581</v>
      </c>
      <c r="N82" s="13" t="s">
        <v>3919</v>
      </c>
      <c r="O82" s="14"/>
    </row>
    <row r="83" spans="1:19" ht="20.25">
      <c r="A83" s="16" t="s">
        <v>622</v>
      </c>
      <c r="B83" s="13">
        <v>3521</v>
      </c>
      <c r="C83" s="15" t="s">
        <v>2721</v>
      </c>
      <c r="D83" s="13" t="s">
        <v>3920</v>
      </c>
      <c r="E83" s="13" t="s">
        <v>697</v>
      </c>
      <c r="F83" s="13">
        <v>-4.7E-2</v>
      </c>
      <c r="G83" s="15" t="s">
        <v>3921</v>
      </c>
      <c r="H83" s="13" t="s">
        <v>3922</v>
      </c>
      <c r="I83" s="13">
        <v>-0.25</v>
      </c>
      <c r="J83" s="13" t="s">
        <v>3923</v>
      </c>
      <c r="K83" s="15" t="s">
        <v>3924</v>
      </c>
      <c r="L83" s="13">
        <f>0.117</f>
        <v>0.11700000000000001</v>
      </c>
      <c r="M83" s="15" t="s">
        <v>2327</v>
      </c>
      <c r="N83" s="13" t="s">
        <v>3925</v>
      </c>
      <c r="O83" s="13">
        <v>-0.26500000000000001</v>
      </c>
    </row>
    <row r="84" spans="1:19" ht="23.25">
      <c r="A84" s="16" t="s">
        <v>627</v>
      </c>
      <c r="B84" s="13">
        <v>0</v>
      </c>
      <c r="C84" s="13" t="s">
        <v>1406</v>
      </c>
      <c r="D84" s="13" t="s">
        <v>1406</v>
      </c>
      <c r="E84" s="14"/>
      <c r="F84" s="14"/>
      <c r="G84" s="13" t="s">
        <v>1407</v>
      </c>
      <c r="H84" s="13" t="s">
        <v>1407</v>
      </c>
      <c r="I84" s="14"/>
      <c r="J84" s="13" t="s">
        <v>1406</v>
      </c>
      <c r="K84" s="13" t="s">
        <v>1406</v>
      </c>
      <c r="L84" s="14"/>
      <c r="M84" s="13" t="s">
        <v>1406</v>
      </c>
      <c r="N84" s="13" t="s">
        <v>1406</v>
      </c>
      <c r="O84" s="14"/>
    </row>
    <row r="85" spans="1:19" ht="35.25">
      <c r="A85" s="16" t="s">
        <v>502</v>
      </c>
      <c r="B85" s="13">
        <v>0</v>
      </c>
      <c r="C85" s="13" t="s">
        <v>1406</v>
      </c>
      <c r="D85" s="13" t="s">
        <v>1406</v>
      </c>
      <c r="E85" s="14"/>
      <c r="F85" s="14"/>
      <c r="G85" s="13" t="s">
        <v>1407</v>
      </c>
      <c r="H85" s="13" t="s">
        <v>1407</v>
      </c>
      <c r="I85" s="14"/>
      <c r="J85" s="13" t="s">
        <v>1406</v>
      </c>
      <c r="K85" s="13" t="s">
        <v>1406</v>
      </c>
      <c r="L85" s="14"/>
      <c r="M85" s="13" t="s">
        <v>1406</v>
      </c>
      <c r="N85" s="13" t="s">
        <v>1406</v>
      </c>
      <c r="O85" s="14"/>
    </row>
    <row r="86" spans="1:19" ht="23.25">
      <c r="A86" s="16" t="s">
        <v>635</v>
      </c>
      <c r="B86" s="13">
        <v>731</v>
      </c>
      <c r="C86" s="15" t="s">
        <v>1052</v>
      </c>
      <c r="D86" s="13" t="s">
        <v>3926</v>
      </c>
      <c r="E86" s="13" t="s">
        <v>697</v>
      </c>
      <c r="F86" s="13">
        <v>-1.4999999999999999E-2</v>
      </c>
      <c r="G86" s="13" t="s">
        <v>3927</v>
      </c>
      <c r="H86" s="13" t="s">
        <v>3928</v>
      </c>
      <c r="I86" s="14"/>
      <c r="J86" s="15" t="s">
        <v>3929</v>
      </c>
      <c r="K86" s="13" t="s">
        <v>3930</v>
      </c>
      <c r="L86" s="13">
        <v>-9.6000000000000002E-2</v>
      </c>
      <c r="M86" s="13" t="s">
        <v>3931</v>
      </c>
      <c r="N86" s="15" t="s">
        <v>762</v>
      </c>
      <c r="O86" s="13">
        <f>0.031</f>
        <v>3.1E-2</v>
      </c>
    </row>
    <row r="87" spans="1:19" ht="20.25">
      <c r="A87" s="16" t="s">
        <v>643</v>
      </c>
      <c r="B87" s="13">
        <v>713</v>
      </c>
      <c r="C87" s="15" t="s">
        <v>3932</v>
      </c>
      <c r="D87" s="13" t="s">
        <v>3933</v>
      </c>
      <c r="E87" s="13" t="s">
        <v>697</v>
      </c>
      <c r="F87" s="13">
        <v>-2.9000000000000001E-2</v>
      </c>
      <c r="G87" s="13" t="s">
        <v>3934</v>
      </c>
      <c r="H87" s="13" t="s">
        <v>3935</v>
      </c>
      <c r="I87" s="14"/>
      <c r="J87" s="15" t="s">
        <v>3936</v>
      </c>
      <c r="K87" s="13" t="s">
        <v>3937</v>
      </c>
      <c r="L87" s="13">
        <v>-8.4000000000000005E-2</v>
      </c>
      <c r="M87" s="13" t="s">
        <v>3938</v>
      </c>
      <c r="N87" s="15" t="s">
        <v>3781</v>
      </c>
      <c r="O87" s="13">
        <f>0.01</f>
        <v>0.01</v>
      </c>
    </row>
    <row r="88" spans="1:19" ht="20.25">
      <c r="A88" s="12" t="s">
        <v>651</v>
      </c>
      <c r="B88" s="13">
        <v>0</v>
      </c>
      <c r="C88" s="13" t="s">
        <v>1406</v>
      </c>
      <c r="D88" s="13" t="s">
        <v>1406</v>
      </c>
      <c r="E88" s="14"/>
      <c r="F88" s="14"/>
      <c r="G88" s="13" t="s">
        <v>1407</v>
      </c>
      <c r="H88" s="13" t="s">
        <v>1407</v>
      </c>
      <c r="I88" s="14"/>
      <c r="J88" s="13" t="s">
        <v>1406</v>
      </c>
      <c r="K88" s="13" t="s">
        <v>1406</v>
      </c>
      <c r="L88" s="14"/>
      <c r="M88" s="13" t="s">
        <v>1406</v>
      </c>
      <c r="N88" s="13" t="s">
        <v>1406</v>
      </c>
      <c r="O88" s="14"/>
    </row>
    <row r="89" spans="1:19" ht="20.25">
      <c r="A89" s="1" t="s">
        <v>655</v>
      </c>
      <c r="B89" s="13">
        <v>63487</v>
      </c>
      <c r="C89" s="15" t="s">
        <v>677</v>
      </c>
      <c r="D89" s="13" t="s">
        <v>1060</v>
      </c>
      <c r="E89" s="13" t="s">
        <v>697</v>
      </c>
      <c r="F89" s="13">
        <v>-2E-3</v>
      </c>
      <c r="G89" s="15" t="s">
        <v>3505</v>
      </c>
      <c r="H89" s="13" t="s">
        <v>3939</v>
      </c>
      <c r="I89" s="13">
        <v>-6.0000000000000001E-3</v>
      </c>
      <c r="J89" s="15" t="s">
        <v>759</v>
      </c>
      <c r="K89" s="13" t="s">
        <v>861</v>
      </c>
      <c r="L89" s="13">
        <v>-7.0000000000000001E-3</v>
      </c>
      <c r="M89" s="15" t="s">
        <v>3940</v>
      </c>
      <c r="N89" s="13" t="s">
        <v>2680</v>
      </c>
      <c r="O89" s="13">
        <v>-4.0000000000000001E-3</v>
      </c>
      <c r="P89" s="19"/>
      <c r="Q89" s="19"/>
      <c r="R89" s="19"/>
      <c r="S89" s="19"/>
    </row>
    <row r="90" spans="1:19">
      <c r="A90" s="17"/>
      <c r="E90" s="18"/>
    </row>
    <row r="91" spans="1:19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</row>
    <row r="92" spans="1:19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</row>
    <row r="93" spans="1:19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</row>
    <row r="94" spans="1:19">
      <c r="A94" s="18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</row>
    <row r="95" spans="1:19">
      <c r="A95" s="18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</row>
    <row r="96" spans="1:19">
      <c r="A96" s="18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</row>
    <row r="97" spans="1:15">
      <c r="A97" s="18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</row>
    <row r="98" spans="1:15">
      <c r="A98" s="18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</row>
    <row r="99" spans="1:15">
      <c r="A99" s="18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</row>
    <row r="100" spans="1:15">
      <c r="A100" s="18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</row>
    <row r="101" spans="1:15">
      <c r="A101" s="18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</row>
    <row r="102" spans="1:15">
      <c r="A102" s="18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</row>
    <row r="103" spans="1:15">
      <c r="A103" s="18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</row>
    <row r="104" spans="1:15">
      <c r="A104" s="18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</row>
    <row r="105" spans="1:15">
      <c r="A105" s="18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</row>
    <row r="106" spans="1:15">
      <c r="A106" s="18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</row>
    <row r="107" spans="1:15">
      <c r="A107" s="18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</row>
    <row r="108" spans="1:15">
      <c r="A108" s="18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</row>
    <row r="109" spans="1:15">
      <c r="A109" s="18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</row>
    <row r="110" spans="1:15">
      <c r="A110" s="18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</row>
    <row r="111" spans="1:15">
      <c r="A111" s="18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</row>
    <row r="112" spans="1:15">
      <c r="A112" s="18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</row>
    <row r="113" spans="1:15">
      <c r="A113" s="18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</row>
    <row r="114" spans="1:15">
      <c r="A114" s="18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</row>
    <row r="115" spans="1:15">
      <c r="A115" s="18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</row>
    <row r="116" spans="1:15">
      <c r="A116" s="18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</row>
    <row r="117" spans="1:15">
      <c r="A117" s="18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</row>
    <row r="118" spans="1:15">
      <c r="A118" s="18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</row>
    <row r="119" spans="1:15">
      <c r="A119" s="18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</row>
    <row r="120" spans="1:15">
      <c r="A120" s="18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</row>
    <row r="121" spans="1:15">
      <c r="A121" s="18"/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</row>
    <row r="122" spans="1:15">
      <c r="A122" s="18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</row>
    <row r="123" spans="1:15">
      <c r="A123" s="18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</row>
    <row r="124" spans="1:15">
      <c r="A124" s="18"/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</row>
    <row r="125" spans="1:15">
      <c r="A125" s="18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</row>
    <row r="126" spans="1:15">
      <c r="A126" s="18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</row>
    <row r="127" spans="1:15">
      <c r="A127" s="18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</row>
    <row r="128" spans="1:15">
      <c r="A128" s="18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</row>
    <row r="129" spans="1:15">
      <c r="A129" s="18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</row>
    <row r="130" spans="1:15">
      <c r="A130" s="18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</row>
    <row r="131" spans="1:15">
      <c r="A131" s="18"/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</row>
    <row r="132" spans="1:15">
      <c r="A132" s="18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</row>
    <row r="133" spans="1:15">
      <c r="A133" s="18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</row>
    <row r="134" spans="1:15">
      <c r="A134" s="18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</row>
    <row r="135" spans="1:15">
      <c r="A135" s="18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</row>
    <row r="136" spans="1:15">
      <c r="A136" s="18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</row>
    <row r="137" spans="1:15">
      <c r="A137" s="18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</row>
    <row r="138" spans="1:15">
      <c r="A138" s="18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</row>
    <row r="139" spans="1:15">
      <c r="A139" s="18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</row>
    <row r="140" spans="1:15">
      <c r="A140" s="18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</row>
    <row r="141" spans="1:15">
      <c r="A141" s="18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</row>
    <row r="142" spans="1:15">
      <c r="A142" s="18"/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</row>
    <row r="143" spans="1:15">
      <c r="A143" s="18"/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</row>
    <row r="144" spans="1:15">
      <c r="A144" s="18"/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</row>
    <row r="145" spans="1:15">
      <c r="A145" s="18"/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</row>
    <row r="146" spans="1:15">
      <c r="A146" s="18"/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</row>
    <row r="147" spans="1:15">
      <c r="A147" s="18"/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</row>
    <row r="148" spans="1:15">
      <c r="A148" s="18"/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</row>
    <row r="149" spans="1:15">
      <c r="A149" s="18"/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</row>
    <row r="150" spans="1:15">
      <c r="A150" s="18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</row>
    <row r="151" spans="1:15">
      <c r="A151" s="18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</row>
    <row r="152" spans="1:15">
      <c r="A152" s="18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</row>
    <row r="153" spans="1:15">
      <c r="A153" s="18"/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</row>
    <row r="154" spans="1:15">
      <c r="A154" s="18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</row>
    <row r="155" spans="1:15">
      <c r="A155" s="18"/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</row>
    <row r="156" spans="1:15">
      <c r="A156" s="18"/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</row>
    <row r="157" spans="1:15">
      <c r="A157" s="18"/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</row>
    <row r="158" spans="1:15">
      <c r="A158" s="18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</row>
    <row r="159" spans="1:15">
      <c r="A159" s="18"/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</row>
    <row r="160" spans="1:15">
      <c r="A160" s="18"/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</row>
    <row r="161" spans="1:15">
      <c r="A161" s="18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</row>
    <row r="162" spans="1:15">
      <c r="A162" s="18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</row>
    <row r="163" spans="1:15">
      <c r="A163" s="18"/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</row>
    <row r="164" spans="1:15">
      <c r="A164" s="18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</row>
    <row r="165" spans="1:15">
      <c r="A165" s="18"/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</row>
    <row r="166" spans="1:15">
      <c r="A166" s="18"/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</row>
    <row r="167" spans="1:15">
      <c r="A167" s="18"/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</row>
    <row r="168" spans="1:15">
      <c r="A168" s="18"/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</row>
    <row r="169" spans="1:15">
      <c r="A169" s="18"/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</row>
    <row r="170" spans="1:15">
      <c r="A170" s="18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</row>
    <row r="171" spans="1:15">
      <c r="A171" s="18"/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</row>
    <row r="172" spans="1:15">
      <c r="A172" s="18"/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</row>
    <row r="173" spans="1:15">
      <c r="A173" s="18"/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</row>
    <row r="174" spans="1:15">
      <c r="A174" s="18"/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</row>
    <row r="175" spans="1:15">
      <c r="A175" s="18"/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</row>
    <row r="176" spans="1:15">
      <c r="A176" s="18"/>
      <c r="B176" s="18"/>
      <c r="C176" s="18"/>
      <c r="D176" s="18"/>
      <c r="E176" s="18"/>
      <c r="F176" s="18"/>
      <c r="G176" s="18"/>
      <c r="H176" s="18"/>
      <c r="I176" s="18"/>
    </row>
    <row r="177" spans="1:1">
      <c r="A177" s="17"/>
    </row>
    <row r="178" spans="1:1">
      <c r="A178" s="17"/>
    </row>
    <row r="179" spans="1:1">
      <c r="A179" s="17"/>
    </row>
    <row r="180" spans="1:1">
      <c r="A180" s="17"/>
    </row>
    <row r="181" spans="1:1">
      <c r="A181" s="17"/>
    </row>
    <row r="182" spans="1:1">
      <c r="A182" s="17"/>
    </row>
    <row r="183" spans="1:1">
      <c r="A183" s="17"/>
    </row>
    <row r="184" spans="1:1">
      <c r="A184" s="17"/>
    </row>
    <row r="185" spans="1:1">
      <c r="A185" s="17"/>
    </row>
    <row r="186" spans="1:1">
      <c r="A186" s="17"/>
    </row>
    <row r="187" spans="1:1">
      <c r="A187" s="17"/>
    </row>
    <row r="188" spans="1:1">
      <c r="A188" s="17"/>
    </row>
    <row r="189" spans="1:1">
      <c r="A189" s="17"/>
    </row>
    <row r="190" spans="1:1">
      <c r="A190" s="17"/>
    </row>
    <row r="191" spans="1:1">
      <c r="A191" s="17"/>
    </row>
    <row r="192" spans="1:1">
      <c r="A192" s="17"/>
    </row>
    <row r="193" spans="1:1">
      <c r="A193" s="17"/>
    </row>
    <row r="194" spans="1:1">
      <c r="A194" s="17"/>
    </row>
    <row r="195" spans="1:1">
      <c r="A195" s="17"/>
    </row>
    <row r="196" spans="1:1">
      <c r="A196" s="17"/>
    </row>
    <row r="197" spans="1:1">
      <c r="A197" s="17"/>
    </row>
    <row r="198" spans="1:1">
      <c r="A198" s="17"/>
    </row>
    <row r="199" spans="1:1">
      <c r="A199" s="17"/>
    </row>
    <row r="200" spans="1:1">
      <c r="A200" s="17"/>
    </row>
    <row r="201" spans="1:1">
      <c r="A201" s="17"/>
    </row>
    <row r="202" spans="1:1">
      <c r="A202" s="17"/>
    </row>
    <row r="203" spans="1:1">
      <c r="A203" s="17"/>
    </row>
    <row r="204" spans="1:1">
      <c r="A204" s="17"/>
    </row>
    <row r="205" spans="1:1">
      <c r="A205" s="17"/>
    </row>
    <row r="206" spans="1:1">
      <c r="A206" s="17"/>
    </row>
    <row r="207" spans="1:1">
      <c r="A207" s="17"/>
    </row>
    <row r="208" spans="1:1">
      <c r="A208" s="17"/>
    </row>
    <row r="209" spans="1:1">
      <c r="A209" s="17"/>
    </row>
    <row r="210" spans="1:1">
      <c r="A210" s="17"/>
    </row>
    <row r="211" spans="1:1">
      <c r="A211" s="17"/>
    </row>
    <row r="212" spans="1:1">
      <c r="A212" s="17"/>
    </row>
    <row r="213" spans="1:1">
      <c r="A213" s="17"/>
    </row>
    <row r="214" spans="1:1">
      <c r="A214" s="17"/>
    </row>
    <row r="215" spans="1:1">
      <c r="A215" s="17"/>
    </row>
    <row r="216" spans="1:1">
      <c r="A216" s="17"/>
    </row>
    <row r="217" spans="1:1">
      <c r="A217" s="17"/>
    </row>
    <row r="218" spans="1:1">
      <c r="A218" s="17"/>
    </row>
    <row r="219" spans="1:1">
      <c r="A219" s="17"/>
    </row>
    <row r="220" spans="1:1">
      <c r="A220" s="17"/>
    </row>
    <row r="221" spans="1:1">
      <c r="A221" s="17"/>
    </row>
    <row r="222" spans="1:1">
      <c r="A222" s="17"/>
    </row>
    <row r="223" spans="1:1">
      <c r="A223" s="17"/>
    </row>
    <row r="224" spans="1:1">
      <c r="A224" s="17"/>
    </row>
    <row r="225" spans="1:1">
      <c r="A225" s="17"/>
    </row>
    <row r="226" spans="1:1">
      <c r="A226" s="17"/>
    </row>
    <row r="227" spans="1:1">
      <c r="A227" s="17"/>
    </row>
    <row r="228" spans="1:1">
      <c r="A228" s="17"/>
    </row>
    <row r="229" spans="1:1">
      <c r="A229" s="17"/>
    </row>
    <row r="230" spans="1:1">
      <c r="A230" s="17"/>
    </row>
    <row r="231" spans="1:1">
      <c r="A231" s="17"/>
    </row>
    <row r="232" spans="1:1">
      <c r="A232" s="17"/>
    </row>
    <row r="233" spans="1:1">
      <c r="A233" s="17"/>
    </row>
    <row r="234" spans="1:1">
      <c r="A234" s="17"/>
    </row>
    <row r="235" spans="1:1">
      <c r="A235" s="17"/>
    </row>
    <row r="236" spans="1:1">
      <c r="A236" s="17"/>
    </row>
    <row r="237" spans="1:1">
      <c r="A237" s="17"/>
    </row>
    <row r="238" spans="1:1">
      <c r="A238" s="17"/>
    </row>
    <row r="239" spans="1:1">
      <c r="A239" s="17"/>
    </row>
    <row r="240" spans="1:1">
      <c r="A240" s="17"/>
    </row>
    <row r="241" spans="1:1">
      <c r="A241" s="17"/>
    </row>
    <row r="242" spans="1:1">
      <c r="A242" s="17"/>
    </row>
    <row r="243" spans="1:1">
      <c r="A243" s="17"/>
    </row>
    <row r="244" spans="1:1">
      <c r="A244" s="17"/>
    </row>
    <row r="245" spans="1:1">
      <c r="A245" s="17"/>
    </row>
    <row r="246" spans="1:1">
      <c r="A246" s="17"/>
    </row>
    <row r="247" spans="1:1">
      <c r="A247" s="17"/>
    </row>
    <row r="248" spans="1:1">
      <c r="A248" s="17"/>
    </row>
    <row r="249" spans="1:1">
      <c r="A249" s="17"/>
    </row>
    <row r="250" spans="1:1">
      <c r="A250" s="17"/>
    </row>
    <row r="251" spans="1:1">
      <c r="A251" s="17"/>
    </row>
    <row r="252" spans="1:1">
      <c r="A252" s="17"/>
    </row>
    <row r="253" spans="1:1">
      <c r="A253" s="17"/>
    </row>
    <row r="254" spans="1:1">
      <c r="A254" s="17"/>
    </row>
    <row r="255" spans="1:1">
      <c r="A255" s="17"/>
    </row>
    <row r="256" spans="1:1">
      <c r="A256" s="17"/>
    </row>
    <row r="257" spans="1:1">
      <c r="A257" s="17"/>
    </row>
    <row r="258" spans="1:1">
      <c r="A258" s="17"/>
    </row>
    <row r="259" spans="1:1">
      <c r="A259" s="17"/>
    </row>
    <row r="260" spans="1:1">
      <c r="A260" s="17"/>
    </row>
    <row r="261" spans="1:1">
      <c r="A261" s="17"/>
    </row>
    <row r="262" spans="1:1">
      <c r="A262" s="17"/>
    </row>
    <row r="263" spans="1:1">
      <c r="A263" s="17"/>
    </row>
    <row r="264" spans="1:1">
      <c r="A264" s="17"/>
    </row>
    <row r="265" spans="1:1">
      <c r="A265" s="17"/>
    </row>
    <row r="266" spans="1:1">
      <c r="A266" s="17"/>
    </row>
    <row r="267" spans="1:1">
      <c r="A267" s="17"/>
    </row>
    <row r="268" spans="1:1">
      <c r="A268" s="17"/>
    </row>
    <row r="269" spans="1:1">
      <c r="A269" s="17"/>
    </row>
    <row r="270" spans="1:1">
      <c r="A270" s="17"/>
    </row>
    <row r="271" spans="1:1">
      <c r="A271" s="17"/>
    </row>
    <row r="272" spans="1:1">
      <c r="A272" s="17"/>
    </row>
    <row r="273" spans="1:1">
      <c r="A273" s="17"/>
    </row>
    <row r="274" spans="1:1">
      <c r="A274" s="17"/>
    </row>
    <row r="275" spans="1:1">
      <c r="A275" s="17"/>
    </row>
    <row r="276" spans="1:1">
      <c r="A276" s="17"/>
    </row>
    <row r="277" spans="1:1">
      <c r="A277" s="17"/>
    </row>
    <row r="278" spans="1:1">
      <c r="A278" s="17"/>
    </row>
    <row r="279" spans="1:1">
      <c r="A279" s="17"/>
    </row>
    <row r="280" spans="1:1">
      <c r="A280" s="17"/>
    </row>
    <row r="281" spans="1:1">
      <c r="A281" s="17"/>
    </row>
    <row r="282" spans="1:1">
      <c r="A282" s="17"/>
    </row>
    <row r="283" spans="1:1">
      <c r="A283" s="17"/>
    </row>
    <row r="284" spans="1:1">
      <c r="A284" s="17"/>
    </row>
    <row r="285" spans="1:1">
      <c r="A285" s="17"/>
    </row>
    <row r="286" spans="1:1">
      <c r="A286" s="17"/>
    </row>
    <row r="287" spans="1:1">
      <c r="A287" s="17"/>
    </row>
    <row r="288" spans="1:1">
      <c r="A288" s="17"/>
    </row>
    <row r="289" spans="1:1">
      <c r="A289" s="17"/>
    </row>
    <row r="290" spans="1:1">
      <c r="A290" s="17"/>
    </row>
    <row r="291" spans="1:1">
      <c r="A291" s="17"/>
    </row>
    <row r="292" spans="1:1">
      <c r="A292" s="17"/>
    </row>
    <row r="293" spans="1:1">
      <c r="A293" s="17"/>
    </row>
    <row r="294" spans="1:1">
      <c r="A294" s="17"/>
    </row>
    <row r="295" spans="1:1">
      <c r="A295" s="17"/>
    </row>
    <row r="296" spans="1:1">
      <c r="A296" s="17"/>
    </row>
    <row r="297" spans="1:1">
      <c r="A297" s="17"/>
    </row>
    <row r="298" spans="1:1">
      <c r="A298" s="17"/>
    </row>
    <row r="299" spans="1:1">
      <c r="A299" s="17"/>
    </row>
    <row r="300" spans="1:1">
      <c r="A300" s="17"/>
    </row>
    <row r="301" spans="1:1">
      <c r="A301" s="17"/>
    </row>
    <row r="302" spans="1:1">
      <c r="A302" s="17"/>
    </row>
    <row r="303" spans="1:1">
      <c r="A303" s="17"/>
    </row>
    <row r="304" spans="1:1">
      <c r="A304" s="17"/>
    </row>
    <row r="305" spans="1:1">
      <c r="A305" s="17"/>
    </row>
    <row r="306" spans="1:1">
      <c r="A306" s="17"/>
    </row>
    <row r="307" spans="1:1">
      <c r="A307" s="17"/>
    </row>
    <row r="308" spans="1:1">
      <c r="A308" s="17"/>
    </row>
    <row r="309" spans="1:1">
      <c r="A309" s="17"/>
    </row>
    <row r="310" spans="1:1">
      <c r="A310" s="17"/>
    </row>
    <row r="311" spans="1:1">
      <c r="A311" s="17"/>
    </row>
    <row r="312" spans="1:1">
      <c r="A312" s="17"/>
    </row>
    <row r="313" spans="1:1">
      <c r="A313" s="17"/>
    </row>
    <row r="314" spans="1:1">
      <c r="A314" s="17"/>
    </row>
    <row r="315" spans="1:1">
      <c r="A315" s="17"/>
    </row>
    <row r="316" spans="1:1">
      <c r="A316" s="17"/>
    </row>
    <row r="317" spans="1:1">
      <c r="A317" s="17"/>
    </row>
    <row r="318" spans="1:1">
      <c r="A318" s="17"/>
    </row>
    <row r="319" spans="1:1">
      <c r="A319" s="17"/>
    </row>
    <row r="320" spans="1:1">
      <c r="A320" s="17"/>
    </row>
    <row r="321" spans="1:1">
      <c r="A321" s="17"/>
    </row>
    <row r="322" spans="1:1">
      <c r="A322" s="17"/>
    </row>
    <row r="323" spans="1:1">
      <c r="A323" s="17"/>
    </row>
    <row r="324" spans="1:1">
      <c r="A324" s="17"/>
    </row>
    <row r="325" spans="1:1">
      <c r="A325" s="17"/>
    </row>
    <row r="326" spans="1:1">
      <c r="A326" s="17"/>
    </row>
    <row r="327" spans="1:1">
      <c r="A327" s="17"/>
    </row>
    <row r="328" spans="1:1">
      <c r="A328" s="17"/>
    </row>
    <row r="329" spans="1:1">
      <c r="A329" s="17"/>
    </row>
    <row r="330" spans="1:1">
      <c r="A330" s="17"/>
    </row>
    <row r="331" spans="1:1">
      <c r="A331" s="17"/>
    </row>
    <row r="332" spans="1:1">
      <c r="A332" s="17"/>
    </row>
    <row r="333" spans="1:1">
      <c r="A333" s="17"/>
    </row>
    <row r="334" spans="1:1">
      <c r="A334" s="17"/>
    </row>
    <row r="335" spans="1:1">
      <c r="A335" s="17"/>
    </row>
    <row r="336" spans="1:1">
      <c r="A336" s="17"/>
    </row>
    <row r="337" spans="1:1">
      <c r="A337" s="17"/>
    </row>
    <row r="338" spans="1:1">
      <c r="A338" s="17"/>
    </row>
    <row r="339" spans="1:1">
      <c r="A339" s="17"/>
    </row>
    <row r="340" spans="1:1">
      <c r="A340" s="17"/>
    </row>
    <row r="341" spans="1:1">
      <c r="A341" s="17"/>
    </row>
    <row r="342" spans="1:1">
      <c r="A342" s="17"/>
    </row>
    <row r="343" spans="1:1">
      <c r="A343" s="17"/>
    </row>
    <row r="344" spans="1:1">
      <c r="A344" s="17"/>
    </row>
    <row r="345" spans="1:1">
      <c r="A345" s="17"/>
    </row>
    <row r="346" spans="1:1">
      <c r="A346" s="17"/>
    </row>
    <row r="347" spans="1:1">
      <c r="A347" s="17"/>
    </row>
    <row r="348" spans="1:1">
      <c r="A348" s="17"/>
    </row>
    <row r="349" spans="1:1">
      <c r="A349" s="17"/>
    </row>
    <row r="350" spans="1:1">
      <c r="A350" s="17"/>
    </row>
    <row r="351" spans="1:1">
      <c r="A351" s="17"/>
    </row>
    <row r="352" spans="1:1">
      <c r="A352" s="17"/>
    </row>
    <row r="353" spans="1:1">
      <c r="A353" s="17"/>
    </row>
    <row r="354" spans="1:1">
      <c r="A354" s="17"/>
    </row>
    <row r="355" spans="1:1">
      <c r="A355" s="17"/>
    </row>
    <row r="356" spans="1:1">
      <c r="A356" s="17"/>
    </row>
    <row r="357" spans="1:1">
      <c r="A357" s="17"/>
    </row>
    <row r="358" spans="1:1">
      <c r="A358" s="17"/>
    </row>
    <row r="359" spans="1:1">
      <c r="A359" s="17"/>
    </row>
    <row r="360" spans="1:1">
      <c r="A360" s="17"/>
    </row>
    <row r="361" spans="1:1">
      <c r="A361" s="17"/>
    </row>
    <row r="362" spans="1:1">
      <c r="A362" s="17"/>
    </row>
    <row r="363" spans="1:1">
      <c r="A363" s="17"/>
    </row>
    <row r="364" spans="1:1">
      <c r="A364" s="17"/>
    </row>
    <row r="365" spans="1:1">
      <c r="A365" s="17"/>
    </row>
    <row r="366" spans="1:1">
      <c r="A366" s="17"/>
    </row>
    <row r="367" spans="1:1">
      <c r="A367" s="17"/>
    </row>
    <row r="368" spans="1:1">
      <c r="A368" s="17"/>
    </row>
    <row r="369" spans="1:1">
      <c r="A369" s="17"/>
    </row>
    <row r="370" spans="1:1">
      <c r="A370" s="17"/>
    </row>
    <row r="371" spans="1:1">
      <c r="A371" s="17"/>
    </row>
    <row r="372" spans="1:1">
      <c r="A372" s="17"/>
    </row>
    <row r="373" spans="1:1">
      <c r="A373" s="17"/>
    </row>
    <row r="374" spans="1:1">
      <c r="A374" s="17"/>
    </row>
    <row r="375" spans="1:1">
      <c r="A375" s="17"/>
    </row>
    <row r="376" spans="1:1">
      <c r="A376" s="17"/>
    </row>
    <row r="377" spans="1:1">
      <c r="A377" s="17"/>
    </row>
    <row r="378" spans="1:1">
      <c r="A378" s="17"/>
    </row>
    <row r="379" spans="1:1">
      <c r="A379" s="17"/>
    </row>
    <row r="380" spans="1:1">
      <c r="A380" s="17"/>
    </row>
    <row r="381" spans="1:1">
      <c r="A381" s="17"/>
    </row>
    <row r="382" spans="1:1">
      <c r="A382" s="17"/>
    </row>
    <row r="383" spans="1:1">
      <c r="A383" s="17"/>
    </row>
    <row r="384" spans="1:1">
      <c r="A384" s="17"/>
    </row>
    <row r="385" spans="1:1">
      <c r="A385" s="17"/>
    </row>
    <row r="386" spans="1:1">
      <c r="A386" s="17"/>
    </row>
    <row r="387" spans="1:1">
      <c r="A387" s="17"/>
    </row>
    <row r="388" spans="1:1">
      <c r="A388" s="17"/>
    </row>
    <row r="389" spans="1:1">
      <c r="A389" s="17"/>
    </row>
    <row r="390" spans="1:1">
      <c r="A390" s="17"/>
    </row>
    <row r="391" spans="1:1">
      <c r="A391" s="17"/>
    </row>
    <row r="392" spans="1:1">
      <c r="A392" s="17"/>
    </row>
    <row r="393" spans="1:1">
      <c r="A393" s="17"/>
    </row>
    <row r="394" spans="1:1">
      <c r="A394" s="17"/>
    </row>
    <row r="395" spans="1:1">
      <c r="A395" s="17"/>
    </row>
    <row r="396" spans="1:1">
      <c r="A396" s="17"/>
    </row>
    <row r="397" spans="1:1">
      <c r="A397" s="17"/>
    </row>
    <row r="398" spans="1:1">
      <c r="A398" s="17"/>
    </row>
    <row r="399" spans="1:1">
      <c r="A399" s="17"/>
    </row>
    <row r="400" spans="1:1">
      <c r="A400" s="17"/>
    </row>
    <row r="401" spans="1:1">
      <c r="A401" s="17"/>
    </row>
    <row r="402" spans="1:1">
      <c r="A402" s="17"/>
    </row>
    <row r="403" spans="1:1">
      <c r="A403" s="17"/>
    </row>
    <row r="404" spans="1:1">
      <c r="A404" s="17"/>
    </row>
    <row r="405" spans="1:1">
      <c r="A405" s="17"/>
    </row>
    <row r="406" spans="1:1">
      <c r="A406" s="17"/>
    </row>
    <row r="407" spans="1:1">
      <c r="A407" s="17"/>
    </row>
    <row r="408" spans="1:1">
      <c r="A408" s="17"/>
    </row>
    <row r="409" spans="1:1">
      <c r="A409" s="17"/>
    </row>
    <row r="410" spans="1:1">
      <c r="A410" s="17"/>
    </row>
    <row r="411" spans="1:1">
      <c r="A411" s="17"/>
    </row>
    <row r="412" spans="1:1">
      <c r="A412" s="17"/>
    </row>
    <row r="413" spans="1:1">
      <c r="A413" s="17"/>
    </row>
    <row r="414" spans="1:1">
      <c r="A414" s="17"/>
    </row>
    <row r="415" spans="1:1">
      <c r="A415" s="17"/>
    </row>
    <row r="416" spans="1:1">
      <c r="A416" s="17"/>
    </row>
    <row r="417" spans="1:1">
      <c r="A417" s="17"/>
    </row>
    <row r="418" spans="1:1">
      <c r="A418" s="17"/>
    </row>
    <row r="419" spans="1:1">
      <c r="A419" s="17"/>
    </row>
    <row r="420" spans="1:1">
      <c r="A420" s="17"/>
    </row>
    <row r="421" spans="1:1">
      <c r="A421" s="17"/>
    </row>
    <row r="422" spans="1:1">
      <c r="A422" s="17"/>
    </row>
    <row r="423" spans="1:1">
      <c r="A423" s="17"/>
    </row>
    <row r="424" spans="1:1">
      <c r="A424" s="17"/>
    </row>
    <row r="425" spans="1:1">
      <c r="A425" s="17"/>
    </row>
    <row r="426" spans="1:1">
      <c r="A426" s="17"/>
    </row>
    <row r="427" spans="1:1">
      <c r="A427" s="17"/>
    </row>
    <row r="428" spans="1:1">
      <c r="A428" s="17"/>
    </row>
    <row r="429" spans="1:1">
      <c r="A429" s="17"/>
    </row>
    <row r="430" spans="1:1">
      <c r="A430" s="17"/>
    </row>
    <row r="431" spans="1:1">
      <c r="A431" s="17"/>
    </row>
    <row r="432" spans="1:1">
      <c r="A432" s="17"/>
    </row>
    <row r="433" spans="1:1">
      <c r="A433" s="17"/>
    </row>
    <row r="434" spans="1:1">
      <c r="A434" s="17"/>
    </row>
    <row r="435" spans="1:1">
      <c r="A435" s="17"/>
    </row>
    <row r="436" spans="1:1">
      <c r="A436" s="17"/>
    </row>
    <row r="437" spans="1:1">
      <c r="A437" s="17"/>
    </row>
    <row r="438" spans="1:1">
      <c r="A438" s="17"/>
    </row>
    <row r="439" spans="1:1">
      <c r="A439" s="17"/>
    </row>
    <row r="440" spans="1:1">
      <c r="A440" s="17"/>
    </row>
    <row r="441" spans="1:1">
      <c r="A441" s="17"/>
    </row>
    <row r="442" spans="1:1">
      <c r="A442" s="17"/>
    </row>
    <row r="443" spans="1:1">
      <c r="A443" s="17"/>
    </row>
    <row r="444" spans="1:1">
      <c r="A444" s="17"/>
    </row>
    <row r="445" spans="1:1">
      <c r="A445" s="17"/>
    </row>
    <row r="446" spans="1:1">
      <c r="A446" s="17"/>
    </row>
    <row r="447" spans="1:1">
      <c r="A447" s="17"/>
    </row>
    <row r="448" spans="1:1">
      <c r="A448" s="17"/>
    </row>
    <row r="449" spans="1:1">
      <c r="A449" s="17"/>
    </row>
    <row r="450" spans="1:1">
      <c r="A450" s="17"/>
    </row>
    <row r="451" spans="1:1">
      <c r="A451" s="17"/>
    </row>
    <row r="452" spans="1:1">
      <c r="A452" s="17"/>
    </row>
    <row r="453" spans="1:1">
      <c r="A453" s="17"/>
    </row>
    <row r="454" spans="1:1">
      <c r="A454" s="17"/>
    </row>
    <row r="455" spans="1:1">
      <c r="A455" s="17"/>
    </row>
    <row r="456" spans="1:1">
      <c r="A456" s="17"/>
    </row>
    <row r="457" spans="1:1">
      <c r="A457" s="17"/>
    </row>
    <row r="458" spans="1:1">
      <c r="A458" s="17"/>
    </row>
    <row r="459" spans="1:1">
      <c r="A459" s="17"/>
    </row>
    <row r="460" spans="1:1">
      <c r="A460" s="17"/>
    </row>
    <row r="461" spans="1:1">
      <c r="A461" s="17"/>
    </row>
    <row r="462" spans="1:1">
      <c r="A462" s="17"/>
    </row>
    <row r="463" spans="1:1">
      <c r="A463" s="17"/>
    </row>
    <row r="464" spans="1:1">
      <c r="A464" s="17"/>
    </row>
    <row r="465" spans="1:1">
      <c r="A465" s="17"/>
    </row>
    <row r="466" spans="1:1">
      <c r="A466" s="17"/>
    </row>
    <row r="467" spans="1:1">
      <c r="A467" s="17"/>
    </row>
    <row r="468" spans="1:1">
      <c r="A468" s="17"/>
    </row>
    <row r="469" spans="1:1">
      <c r="A469" s="17"/>
    </row>
    <row r="470" spans="1:1">
      <c r="A470" s="17"/>
    </row>
    <row r="471" spans="1:1">
      <c r="A471" s="17"/>
    </row>
    <row r="472" spans="1:1">
      <c r="A472" s="17"/>
    </row>
    <row r="473" spans="1:1">
      <c r="A473" s="17"/>
    </row>
    <row r="474" spans="1:1">
      <c r="A474" s="17"/>
    </row>
    <row r="475" spans="1:1">
      <c r="A475" s="17"/>
    </row>
    <row r="476" spans="1:1">
      <c r="A476" s="17"/>
    </row>
    <row r="477" spans="1:1">
      <c r="A477" s="17"/>
    </row>
    <row r="478" spans="1:1">
      <c r="A478" s="17"/>
    </row>
    <row r="479" spans="1:1">
      <c r="A479" s="17"/>
    </row>
    <row r="480" spans="1:1">
      <c r="A480" s="17"/>
    </row>
    <row r="481" spans="1:1">
      <c r="A481" s="17"/>
    </row>
    <row r="482" spans="1:1">
      <c r="A482" s="17"/>
    </row>
    <row r="483" spans="1:1">
      <c r="A483" s="17"/>
    </row>
    <row r="484" spans="1:1">
      <c r="A484" s="17"/>
    </row>
    <row r="485" spans="1:1">
      <c r="A485" s="17"/>
    </row>
    <row r="486" spans="1:1">
      <c r="A486" s="17"/>
    </row>
    <row r="487" spans="1:1">
      <c r="A487" s="17"/>
    </row>
    <row r="488" spans="1:1">
      <c r="A488" s="17"/>
    </row>
    <row r="489" spans="1:1">
      <c r="A489" s="17"/>
    </row>
    <row r="490" spans="1:1">
      <c r="A490" s="17"/>
    </row>
    <row r="491" spans="1:1">
      <c r="A491" s="17"/>
    </row>
    <row r="492" spans="1:1">
      <c r="A492" s="17"/>
    </row>
    <row r="493" spans="1:1">
      <c r="A493" s="17"/>
    </row>
    <row r="494" spans="1:1">
      <c r="A494" s="17"/>
    </row>
    <row r="495" spans="1:1">
      <c r="A495" s="17"/>
    </row>
    <row r="496" spans="1:1">
      <c r="A496" s="17"/>
    </row>
    <row r="497" spans="1:1">
      <c r="A497" s="17"/>
    </row>
    <row r="498" spans="1:1">
      <c r="A498" s="17"/>
    </row>
    <row r="499" spans="1:1">
      <c r="A499" s="17"/>
    </row>
    <row r="500" spans="1:1">
      <c r="A500" s="17"/>
    </row>
    <row r="501" spans="1:1">
      <c r="A501" s="17"/>
    </row>
    <row r="502" spans="1:1">
      <c r="A502" s="17"/>
    </row>
    <row r="503" spans="1:1">
      <c r="A503" s="17"/>
    </row>
    <row r="504" spans="1:1">
      <c r="A504" s="17"/>
    </row>
    <row r="505" spans="1:1">
      <c r="A505" s="17"/>
    </row>
    <row r="506" spans="1:1">
      <c r="A506" s="17"/>
    </row>
    <row r="507" spans="1:1">
      <c r="A507" s="17"/>
    </row>
    <row r="508" spans="1:1">
      <c r="A508" s="17"/>
    </row>
    <row r="509" spans="1:1">
      <c r="A509" s="17"/>
    </row>
    <row r="510" spans="1:1">
      <c r="A510" s="17"/>
    </row>
    <row r="511" spans="1:1">
      <c r="A511" s="17"/>
    </row>
    <row r="512" spans="1:1">
      <c r="A512" s="17"/>
    </row>
    <row r="513" spans="1:1">
      <c r="A513" s="17"/>
    </row>
    <row r="514" spans="1:1">
      <c r="A514" s="17"/>
    </row>
    <row r="515" spans="1:1">
      <c r="A515" s="17"/>
    </row>
    <row r="516" spans="1:1">
      <c r="A516" s="17"/>
    </row>
    <row r="517" spans="1:1">
      <c r="A517" s="17"/>
    </row>
    <row r="518" spans="1:1">
      <c r="A518" s="17"/>
    </row>
    <row r="519" spans="1:1">
      <c r="A519" s="17"/>
    </row>
    <row r="520" spans="1:1">
      <c r="A520" s="17"/>
    </row>
    <row r="521" spans="1:1">
      <c r="A521" s="17"/>
    </row>
    <row r="522" spans="1:1">
      <c r="A522" s="17"/>
    </row>
    <row r="523" spans="1:1">
      <c r="A523" s="17"/>
    </row>
    <row r="524" spans="1:1">
      <c r="A524" s="17"/>
    </row>
    <row r="525" spans="1:1">
      <c r="A525" s="17"/>
    </row>
    <row r="526" spans="1:1">
      <c r="A526" s="17"/>
    </row>
    <row r="527" spans="1:1">
      <c r="A527" s="17"/>
    </row>
    <row r="528" spans="1:1">
      <c r="A528" s="17"/>
    </row>
    <row r="529" spans="1:1">
      <c r="A529" s="17"/>
    </row>
    <row r="530" spans="1:1">
      <c r="A530" s="17"/>
    </row>
    <row r="531" spans="1:1">
      <c r="A531" s="17"/>
    </row>
    <row r="532" spans="1:1">
      <c r="A532" s="17"/>
    </row>
    <row r="533" spans="1:1">
      <c r="A533" s="17"/>
    </row>
    <row r="534" spans="1:1">
      <c r="A534" s="17"/>
    </row>
    <row r="535" spans="1:1">
      <c r="A535" s="17"/>
    </row>
    <row r="536" spans="1:1">
      <c r="A536" s="17"/>
    </row>
    <row r="537" spans="1:1">
      <c r="A537" s="17"/>
    </row>
    <row r="538" spans="1:1">
      <c r="A538" s="17"/>
    </row>
    <row r="539" spans="1:1">
      <c r="A539" s="17"/>
    </row>
    <row r="540" spans="1:1">
      <c r="A540" s="17"/>
    </row>
    <row r="541" spans="1:1">
      <c r="A541" s="17"/>
    </row>
    <row r="542" spans="1:1">
      <c r="A542" s="17"/>
    </row>
    <row r="543" spans="1:1">
      <c r="A543" s="17"/>
    </row>
    <row r="544" spans="1:1">
      <c r="A544" s="17"/>
    </row>
    <row r="545" spans="1:1">
      <c r="A545" s="17"/>
    </row>
    <row r="546" spans="1:1">
      <c r="A546" s="17"/>
    </row>
    <row r="547" spans="1:1">
      <c r="A547" s="17"/>
    </row>
    <row r="548" spans="1:1">
      <c r="A548" s="17"/>
    </row>
    <row r="549" spans="1:1">
      <c r="A549" s="17"/>
    </row>
    <row r="550" spans="1:1">
      <c r="A550" s="17"/>
    </row>
    <row r="551" spans="1:1">
      <c r="A551" s="17"/>
    </row>
    <row r="552" spans="1:1">
      <c r="A552" s="17"/>
    </row>
    <row r="553" spans="1:1">
      <c r="A553" s="17"/>
    </row>
    <row r="554" spans="1:1">
      <c r="A554" s="17"/>
    </row>
    <row r="555" spans="1:1">
      <c r="A555" s="17"/>
    </row>
    <row r="556" spans="1:1">
      <c r="A556" s="17"/>
    </row>
    <row r="557" spans="1:1">
      <c r="A557" s="17"/>
    </row>
    <row r="558" spans="1:1">
      <c r="A558" s="17"/>
    </row>
    <row r="559" spans="1:1">
      <c r="A559" s="17"/>
    </row>
    <row r="560" spans="1:1">
      <c r="A560" s="17"/>
    </row>
    <row r="561" spans="1:1">
      <c r="A561" s="17"/>
    </row>
    <row r="562" spans="1:1">
      <c r="A562" s="17"/>
    </row>
    <row r="563" spans="1:1">
      <c r="A563" s="17"/>
    </row>
    <row r="564" spans="1:1">
      <c r="A564" s="17"/>
    </row>
    <row r="565" spans="1:1">
      <c r="A565" s="17"/>
    </row>
    <row r="566" spans="1:1">
      <c r="A566" s="17"/>
    </row>
    <row r="567" spans="1:1">
      <c r="A567" s="17"/>
    </row>
    <row r="568" spans="1:1">
      <c r="A568" s="17"/>
    </row>
    <row r="569" spans="1:1">
      <c r="A569" s="17"/>
    </row>
    <row r="570" spans="1:1">
      <c r="A570" s="17"/>
    </row>
    <row r="571" spans="1:1">
      <c r="A571" s="17"/>
    </row>
    <row r="572" spans="1:1">
      <c r="A572" s="17"/>
    </row>
    <row r="573" spans="1:1">
      <c r="A573" s="17"/>
    </row>
    <row r="574" spans="1:1">
      <c r="A574" s="17"/>
    </row>
    <row r="575" spans="1:1">
      <c r="A575" s="17"/>
    </row>
    <row r="576" spans="1:1">
      <c r="A576" s="17"/>
    </row>
    <row r="577" spans="1:1">
      <c r="A577" s="17"/>
    </row>
    <row r="578" spans="1:1">
      <c r="A578" s="17"/>
    </row>
    <row r="579" spans="1:1">
      <c r="A579" s="17"/>
    </row>
    <row r="580" spans="1:1">
      <c r="A580" s="17"/>
    </row>
    <row r="581" spans="1:1">
      <c r="A581" s="17"/>
    </row>
    <row r="582" spans="1:1">
      <c r="A582" s="17"/>
    </row>
    <row r="583" spans="1:1">
      <c r="A583" s="17"/>
    </row>
    <row r="584" spans="1:1">
      <c r="A584" s="17"/>
    </row>
    <row r="585" spans="1:1">
      <c r="A585" s="17"/>
    </row>
    <row r="586" spans="1:1">
      <c r="A586" s="17"/>
    </row>
    <row r="587" spans="1:1">
      <c r="A587" s="17"/>
    </row>
    <row r="588" spans="1:1">
      <c r="A588" s="17"/>
    </row>
    <row r="589" spans="1:1">
      <c r="A589" s="17"/>
    </row>
    <row r="590" spans="1:1">
      <c r="A590" s="17"/>
    </row>
    <row r="591" spans="1:1">
      <c r="A591" s="17"/>
    </row>
    <row r="592" spans="1:1">
      <c r="A592" s="17"/>
    </row>
    <row r="593" spans="1:1">
      <c r="A593" s="17"/>
    </row>
    <row r="594" spans="1:1">
      <c r="A594" s="17"/>
    </row>
    <row r="595" spans="1:1">
      <c r="A595" s="17"/>
    </row>
    <row r="596" spans="1:1">
      <c r="A596" s="17"/>
    </row>
    <row r="597" spans="1:1">
      <c r="A597" s="17"/>
    </row>
    <row r="598" spans="1:1">
      <c r="A598" s="17"/>
    </row>
    <row r="599" spans="1:1">
      <c r="A599" s="17"/>
    </row>
    <row r="600" spans="1:1">
      <c r="A600" s="17"/>
    </row>
    <row r="601" spans="1:1">
      <c r="A601" s="17"/>
    </row>
    <row r="602" spans="1:1">
      <c r="A602" s="17"/>
    </row>
    <row r="603" spans="1:1">
      <c r="A603" s="17"/>
    </row>
    <row r="604" spans="1:1">
      <c r="A604" s="17"/>
    </row>
    <row r="605" spans="1:1">
      <c r="A605" s="17"/>
    </row>
    <row r="606" spans="1:1">
      <c r="A606" s="17"/>
    </row>
    <row r="607" spans="1:1">
      <c r="A607" s="17"/>
    </row>
    <row r="608" spans="1:1">
      <c r="A608" s="17"/>
    </row>
    <row r="609" spans="1:1">
      <c r="A609" s="17"/>
    </row>
    <row r="610" spans="1:1">
      <c r="A610" s="17"/>
    </row>
    <row r="611" spans="1:1">
      <c r="A611" s="17"/>
    </row>
    <row r="612" spans="1:1">
      <c r="A612" s="17"/>
    </row>
    <row r="613" spans="1:1">
      <c r="A613" s="17"/>
    </row>
    <row r="614" spans="1:1">
      <c r="A614" s="17"/>
    </row>
    <row r="615" spans="1:1">
      <c r="A615" s="17"/>
    </row>
    <row r="616" spans="1:1">
      <c r="A616" s="17"/>
    </row>
    <row r="617" spans="1:1">
      <c r="A617" s="17"/>
    </row>
    <row r="618" spans="1:1">
      <c r="A618" s="17"/>
    </row>
    <row r="619" spans="1:1">
      <c r="A619" s="17"/>
    </row>
    <row r="620" spans="1:1">
      <c r="A620" s="17"/>
    </row>
    <row r="621" spans="1:1">
      <c r="A621" s="17"/>
    </row>
    <row r="622" spans="1:1">
      <c r="A622" s="17"/>
    </row>
    <row r="623" spans="1:1">
      <c r="A623" s="17"/>
    </row>
    <row r="624" spans="1:1">
      <c r="A624" s="17"/>
    </row>
    <row r="625" spans="1:1">
      <c r="A625" s="17"/>
    </row>
    <row r="626" spans="1:1">
      <c r="A626" s="17"/>
    </row>
    <row r="627" spans="1:1">
      <c r="A627" s="17"/>
    </row>
    <row r="628" spans="1:1">
      <c r="A628" s="17"/>
    </row>
    <row r="629" spans="1:1">
      <c r="A629" s="17"/>
    </row>
    <row r="630" spans="1:1">
      <c r="A630" s="17"/>
    </row>
    <row r="631" spans="1:1">
      <c r="A631" s="17"/>
    </row>
    <row r="632" spans="1:1">
      <c r="A632" s="17"/>
    </row>
    <row r="633" spans="1:1">
      <c r="A633" s="17"/>
    </row>
    <row r="634" spans="1:1">
      <c r="A634" s="17"/>
    </row>
    <row r="635" spans="1:1">
      <c r="A635" s="17"/>
    </row>
    <row r="636" spans="1:1">
      <c r="A636" s="17"/>
    </row>
    <row r="637" spans="1:1">
      <c r="A637" s="17"/>
    </row>
    <row r="638" spans="1:1">
      <c r="A638" s="17"/>
    </row>
    <row r="639" spans="1:1">
      <c r="A639" s="17"/>
    </row>
    <row r="640" spans="1:1">
      <c r="A640" s="17"/>
    </row>
    <row r="641" spans="1:1">
      <c r="A641" s="17"/>
    </row>
    <row r="642" spans="1:1">
      <c r="A642" s="17"/>
    </row>
    <row r="643" spans="1:1">
      <c r="A643" s="17"/>
    </row>
    <row r="644" spans="1:1">
      <c r="A644" s="17"/>
    </row>
    <row r="645" spans="1:1">
      <c r="A645" s="17"/>
    </row>
    <row r="646" spans="1:1">
      <c r="A646" s="17"/>
    </row>
    <row r="647" spans="1:1">
      <c r="A647" s="17"/>
    </row>
    <row r="648" spans="1:1">
      <c r="A648" s="17"/>
    </row>
    <row r="649" spans="1:1">
      <c r="A649" s="17"/>
    </row>
    <row r="650" spans="1:1">
      <c r="A650" s="17"/>
    </row>
    <row r="651" spans="1:1">
      <c r="A651" s="17"/>
    </row>
    <row r="652" spans="1:1">
      <c r="A652" s="17"/>
    </row>
    <row r="653" spans="1:1">
      <c r="A653" s="17"/>
    </row>
    <row r="654" spans="1:1">
      <c r="A654" s="17"/>
    </row>
    <row r="655" spans="1:1">
      <c r="A655" s="17"/>
    </row>
    <row r="656" spans="1:1">
      <c r="A656" s="17"/>
    </row>
    <row r="657" spans="1:1">
      <c r="A657" s="17"/>
    </row>
    <row r="658" spans="1:1">
      <c r="A658" s="17"/>
    </row>
    <row r="659" spans="1:1">
      <c r="A659" s="17"/>
    </row>
    <row r="660" spans="1:1">
      <c r="A660" s="17"/>
    </row>
    <row r="661" spans="1:1">
      <c r="A661" s="17"/>
    </row>
    <row r="662" spans="1:1">
      <c r="A662" s="17"/>
    </row>
    <row r="663" spans="1:1">
      <c r="A663" s="17"/>
    </row>
    <row r="664" spans="1:1">
      <c r="A664" s="17"/>
    </row>
    <row r="665" spans="1:1">
      <c r="A665" s="17"/>
    </row>
    <row r="666" spans="1:1">
      <c r="A666" s="17"/>
    </row>
    <row r="667" spans="1:1">
      <c r="A667" s="17"/>
    </row>
    <row r="668" spans="1:1">
      <c r="A668" s="17"/>
    </row>
    <row r="669" spans="1:1">
      <c r="A669" s="17"/>
    </row>
    <row r="670" spans="1:1">
      <c r="A670" s="17"/>
    </row>
    <row r="671" spans="1:1">
      <c r="A671" s="17"/>
    </row>
    <row r="672" spans="1:1">
      <c r="A672" s="17"/>
    </row>
    <row r="673" spans="1:1">
      <c r="A673" s="17"/>
    </row>
    <row r="674" spans="1:1">
      <c r="A674" s="17"/>
    </row>
    <row r="675" spans="1:1">
      <c r="A675" s="17"/>
    </row>
    <row r="676" spans="1:1">
      <c r="A676" s="17"/>
    </row>
    <row r="677" spans="1:1">
      <c r="A677" s="17"/>
    </row>
    <row r="678" spans="1:1">
      <c r="A678" s="17"/>
    </row>
    <row r="679" spans="1:1">
      <c r="A679" s="17"/>
    </row>
    <row r="680" spans="1:1">
      <c r="A680" s="17"/>
    </row>
    <row r="681" spans="1:1">
      <c r="A681" s="17"/>
    </row>
    <row r="682" spans="1:1">
      <c r="A682" s="17"/>
    </row>
    <row r="683" spans="1:1">
      <c r="A683" s="17"/>
    </row>
    <row r="684" spans="1:1">
      <c r="A684" s="17"/>
    </row>
    <row r="685" spans="1:1">
      <c r="A685" s="17"/>
    </row>
    <row r="686" spans="1:1">
      <c r="A686" s="17"/>
    </row>
    <row r="687" spans="1:1">
      <c r="A687" s="17"/>
    </row>
    <row r="688" spans="1:1">
      <c r="A688" s="17"/>
    </row>
    <row r="689" spans="1:1">
      <c r="A689" s="17"/>
    </row>
    <row r="690" spans="1:1">
      <c r="A690" s="17"/>
    </row>
    <row r="691" spans="1:1">
      <c r="A691" s="17"/>
    </row>
    <row r="692" spans="1:1">
      <c r="A692" s="17"/>
    </row>
    <row r="693" spans="1:1">
      <c r="A693" s="17"/>
    </row>
    <row r="694" spans="1:1">
      <c r="A694" s="17"/>
    </row>
    <row r="695" spans="1:1">
      <c r="A695" s="17"/>
    </row>
    <row r="696" spans="1:1">
      <c r="A696" s="17"/>
    </row>
    <row r="697" spans="1:1">
      <c r="A697" s="17"/>
    </row>
    <row r="698" spans="1:1">
      <c r="A698" s="17"/>
    </row>
    <row r="699" spans="1:1">
      <c r="A699" s="17"/>
    </row>
    <row r="700" spans="1:1">
      <c r="A700" s="17"/>
    </row>
    <row r="701" spans="1:1">
      <c r="A701" s="17"/>
    </row>
    <row r="702" spans="1:1">
      <c r="A702" s="17"/>
    </row>
    <row r="703" spans="1:1">
      <c r="A703" s="17"/>
    </row>
    <row r="704" spans="1:1">
      <c r="A704" s="17"/>
    </row>
    <row r="705" spans="1:1">
      <c r="A705" s="17"/>
    </row>
    <row r="706" spans="1:1">
      <c r="A706" s="17"/>
    </row>
    <row r="707" spans="1:1">
      <c r="A707" s="17"/>
    </row>
    <row r="708" spans="1:1">
      <c r="A708" s="17"/>
    </row>
    <row r="709" spans="1:1">
      <c r="A709" s="17"/>
    </row>
    <row r="710" spans="1:1">
      <c r="A710" s="17"/>
    </row>
    <row r="711" spans="1:1">
      <c r="A711" s="17"/>
    </row>
    <row r="712" spans="1:1">
      <c r="A712" s="17"/>
    </row>
    <row r="713" spans="1:1">
      <c r="A713" s="17"/>
    </row>
    <row r="714" spans="1:1">
      <c r="A714" s="17"/>
    </row>
    <row r="715" spans="1:1">
      <c r="A715" s="17"/>
    </row>
    <row r="716" spans="1:1">
      <c r="A716" s="17"/>
    </row>
    <row r="717" spans="1:1">
      <c r="A717" s="17"/>
    </row>
    <row r="718" spans="1:1">
      <c r="A718" s="17"/>
    </row>
    <row r="719" spans="1:1">
      <c r="A719" s="17"/>
    </row>
    <row r="720" spans="1:1">
      <c r="A720" s="17"/>
    </row>
    <row r="721" spans="1:1">
      <c r="A721" s="17"/>
    </row>
    <row r="722" spans="1:1">
      <c r="A722" s="17"/>
    </row>
    <row r="723" spans="1:1">
      <c r="A723" s="17"/>
    </row>
    <row r="724" spans="1:1">
      <c r="A724" s="17"/>
    </row>
    <row r="725" spans="1:1">
      <c r="A725" s="17"/>
    </row>
    <row r="726" spans="1:1">
      <c r="A726" s="17"/>
    </row>
    <row r="727" spans="1:1">
      <c r="A727" s="17"/>
    </row>
    <row r="728" spans="1:1">
      <c r="A728" s="17"/>
    </row>
    <row r="729" spans="1:1">
      <c r="A729" s="17"/>
    </row>
    <row r="730" spans="1:1">
      <c r="A730" s="17"/>
    </row>
    <row r="731" spans="1:1">
      <c r="A731" s="17"/>
    </row>
    <row r="732" spans="1:1">
      <c r="A732" s="17"/>
    </row>
    <row r="733" spans="1:1">
      <c r="A733" s="17"/>
    </row>
    <row r="734" spans="1:1">
      <c r="A734" s="17"/>
    </row>
    <row r="735" spans="1:1">
      <c r="A735" s="17"/>
    </row>
    <row r="736" spans="1:1">
      <c r="A736" s="17"/>
    </row>
    <row r="737" spans="1:1">
      <c r="A737" s="17"/>
    </row>
    <row r="738" spans="1:1">
      <c r="A738" s="17"/>
    </row>
    <row r="739" spans="1:1">
      <c r="A739" s="17"/>
    </row>
    <row r="740" spans="1:1">
      <c r="A740" s="17"/>
    </row>
    <row r="741" spans="1:1">
      <c r="A741" s="17"/>
    </row>
    <row r="742" spans="1:1">
      <c r="A742" s="17"/>
    </row>
    <row r="743" spans="1:1">
      <c r="A743" s="17"/>
    </row>
    <row r="744" spans="1:1">
      <c r="A744" s="17"/>
    </row>
    <row r="745" spans="1:1">
      <c r="A745" s="17"/>
    </row>
    <row r="746" spans="1:1">
      <c r="A746" s="17"/>
    </row>
    <row r="747" spans="1:1">
      <c r="A747" s="17"/>
    </row>
    <row r="748" spans="1:1">
      <c r="A748" s="17"/>
    </row>
    <row r="749" spans="1:1">
      <c r="A749" s="17"/>
    </row>
    <row r="750" spans="1:1">
      <c r="A750" s="17"/>
    </row>
    <row r="751" spans="1:1">
      <c r="A751" s="17"/>
    </row>
    <row r="752" spans="1:1">
      <c r="A752" s="17"/>
    </row>
    <row r="753" spans="1:1">
      <c r="A753" s="17"/>
    </row>
    <row r="754" spans="1:1">
      <c r="A754" s="17"/>
    </row>
    <row r="755" spans="1:1">
      <c r="A755" s="17"/>
    </row>
    <row r="756" spans="1:1">
      <c r="A756" s="17"/>
    </row>
    <row r="757" spans="1:1">
      <c r="A757" s="17"/>
    </row>
    <row r="758" spans="1:1">
      <c r="A758" s="17"/>
    </row>
    <row r="759" spans="1:1">
      <c r="A759" s="17"/>
    </row>
    <row r="760" spans="1:1">
      <c r="A760" s="17"/>
    </row>
    <row r="761" spans="1:1">
      <c r="A761" s="17"/>
    </row>
    <row r="762" spans="1:1">
      <c r="A762" s="17"/>
    </row>
    <row r="763" spans="1:1">
      <c r="A763" s="17"/>
    </row>
    <row r="764" spans="1:1">
      <c r="A764" s="17"/>
    </row>
    <row r="765" spans="1:1">
      <c r="A765" s="17"/>
    </row>
    <row r="766" spans="1:1">
      <c r="A766" s="17"/>
    </row>
    <row r="767" spans="1:1">
      <c r="A767" s="17"/>
    </row>
    <row r="768" spans="1:1">
      <c r="A768" s="17"/>
    </row>
    <row r="769" spans="1:1">
      <c r="A769" s="17"/>
    </row>
    <row r="770" spans="1:1">
      <c r="A770" s="17"/>
    </row>
    <row r="771" spans="1:1">
      <c r="A771" s="17"/>
    </row>
    <row r="772" spans="1:1">
      <c r="A772" s="17"/>
    </row>
    <row r="773" spans="1:1">
      <c r="A773" s="17"/>
    </row>
    <row r="774" spans="1:1">
      <c r="A774" s="17"/>
    </row>
    <row r="775" spans="1:1">
      <c r="A775" s="17"/>
    </row>
    <row r="776" spans="1:1">
      <c r="A776" s="17"/>
    </row>
    <row r="777" spans="1:1">
      <c r="A777" s="17"/>
    </row>
    <row r="778" spans="1:1">
      <c r="A778" s="17"/>
    </row>
    <row r="779" spans="1:1">
      <c r="A779" s="17"/>
    </row>
    <row r="780" spans="1:1">
      <c r="A780" s="17"/>
    </row>
    <row r="781" spans="1:1">
      <c r="A781" s="17"/>
    </row>
    <row r="782" spans="1:1">
      <c r="A782" s="17"/>
    </row>
    <row r="783" spans="1:1">
      <c r="A783" s="17"/>
    </row>
    <row r="784" spans="1:1">
      <c r="A784" s="17"/>
    </row>
    <row r="785" spans="1:1">
      <c r="A785" s="17"/>
    </row>
    <row r="786" spans="1:1">
      <c r="A786" s="17"/>
    </row>
    <row r="787" spans="1:1">
      <c r="A787" s="17"/>
    </row>
    <row r="788" spans="1:1">
      <c r="A788" s="17"/>
    </row>
    <row r="789" spans="1:1">
      <c r="A789" s="17"/>
    </row>
    <row r="790" spans="1:1">
      <c r="A790" s="17"/>
    </row>
    <row r="791" spans="1:1">
      <c r="A791" s="17"/>
    </row>
    <row r="792" spans="1:1">
      <c r="A792" s="17"/>
    </row>
    <row r="793" spans="1:1">
      <c r="A793" s="17"/>
    </row>
    <row r="794" spans="1:1">
      <c r="A794" s="17"/>
    </row>
    <row r="795" spans="1:1">
      <c r="A795" s="17"/>
    </row>
    <row r="796" spans="1:1">
      <c r="A796" s="17"/>
    </row>
    <row r="797" spans="1:1">
      <c r="A797" s="17"/>
    </row>
    <row r="798" spans="1:1">
      <c r="A798" s="17"/>
    </row>
    <row r="799" spans="1:1">
      <c r="A799" s="17"/>
    </row>
    <row r="800" spans="1:1">
      <c r="A800" s="17"/>
    </row>
    <row r="801" spans="1:1">
      <c r="A801" s="17"/>
    </row>
    <row r="802" spans="1:1">
      <c r="A802" s="17"/>
    </row>
    <row r="803" spans="1:1">
      <c r="A803" s="17"/>
    </row>
    <row r="804" spans="1:1">
      <c r="A804" s="17"/>
    </row>
    <row r="805" spans="1:1">
      <c r="A805" s="17"/>
    </row>
    <row r="806" spans="1:1">
      <c r="A806" s="17"/>
    </row>
    <row r="807" spans="1:1">
      <c r="A807" s="17"/>
    </row>
    <row r="808" spans="1:1">
      <c r="A808" s="17"/>
    </row>
    <row r="809" spans="1:1">
      <c r="A809" s="17"/>
    </row>
    <row r="810" spans="1:1">
      <c r="A810" s="17"/>
    </row>
    <row r="811" spans="1:1">
      <c r="A811" s="17"/>
    </row>
    <row r="812" spans="1:1">
      <c r="A812" s="17"/>
    </row>
    <row r="813" spans="1:1">
      <c r="A813" s="17"/>
    </row>
    <row r="814" spans="1:1">
      <c r="A814" s="17"/>
    </row>
    <row r="815" spans="1:1">
      <c r="A815" s="17"/>
    </row>
    <row r="816" spans="1:1">
      <c r="A816" s="17"/>
    </row>
    <row r="817" spans="1:1">
      <c r="A817" s="17"/>
    </row>
    <row r="818" spans="1:1">
      <c r="A818" s="17"/>
    </row>
    <row r="819" spans="1:1">
      <c r="A819" s="17"/>
    </row>
    <row r="820" spans="1:1">
      <c r="A820" s="17"/>
    </row>
    <row r="821" spans="1:1">
      <c r="A821" s="17"/>
    </row>
    <row r="822" spans="1:1">
      <c r="A822" s="17"/>
    </row>
    <row r="823" spans="1:1">
      <c r="A823" s="17"/>
    </row>
    <row r="824" spans="1:1">
      <c r="A824" s="17"/>
    </row>
    <row r="825" spans="1:1">
      <c r="A825" s="17"/>
    </row>
    <row r="826" spans="1:1">
      <c r="A826" s="17"/>
    </row>
    <row r="827" spans="1:1">
      <c r="A827" s="17"/>
    </row>
    <row r="828" spans="1:1">
      <c r="A828" s="17"/>
    </row>
    <row r="829" spans="1:1">
      <c r="A829" s="17"/>
    </row>
    <row r="830" spans="1:1">
      <c r="A830" s="17"/>
    </row>
    <row r="831" spans="1:1">
      <c r="A831" s="17"/>
    </row>
    <row r="832" spans="1:1">
      <c r="A832" s="17"/>
    </row>
    <row r="833" spans="1:1">
      <c r="A833" s="17"/>
    </row>
    <row r="834" spans="1:1">
      <c r="A834" s="17"/>
    </row>
    <row r="835" spans="1:1">
      <c r="A835" s="17"/>
    </row>
    <row r="836" spans="1:1">
      <c r="A836" s="17"/>
    </row>
    <row r="837" spans="1:1">
      <c r="A837" s="17"/>
    </row>
    <row r="838" spans="1:1">
      <c r="A838" s="17"/>
    </row>
    <row r="839" spans="1:1">
      <c r="A839" s="17"/>
    </row>
    <row r="840" spans="1:1">
      <c r="A840" s="17"/>
    </row>
    <row r="841" spans="1:1">
      <c r="A841" s="17"/>
    </row>
    <row r="842" spans="1:1">
      <c r="A842" s="17"/>
    </row>
    <row r="843" spans="1:1">
      <c r="A843" s="17"/>
    </row>
    <row r="844" spans="1:1">
      <c r="A844" s="17"/>
    </row>
    <row r="845" spans="1:1">
      <c r="A845" s="17"/>
    </row>
    <row r="846" spans="1:1">
      <c r="A846" s="17"/>
    </row>
    <row r="847" spans="1:1">
      <c r="A847" s="17"/>
    </row>
    <row r="848" spans="1:1">
      <c r="A848" s="17"/>
    </row>
    <row r="849" spans="1:1">
      <c r="A849" s="17"/>
    </row>
    <row r="850" spans="1:1">
      <c r="A850" s="17"/>
    </row>
    <row r="851" spans="1:1">
      <c r="A851" s="17"/>
    </row>
    <row r="852" spans="1:1">
      <c r="A852" s="17"/>
    </row>
    <row r="853" spans="1:1">
      <c r="A853" s="17"/>
    </row>
    <row r="854" spans="1:1">
      <c r="A854" s="17"/>
    </row>
    <row r="855" spans="1:1">
      <c r="A855" s="17"/>
    </row>
    <row r="856" spans="1:1">
      <c r="A856" s="17"/>
    </row>
    <row r="857" spans="1:1">
      <c r="A857" s="17"/>
    </row>
    <row r="858" spans="1:1">
      <c r="A858" s="17"/>
    </row>
    <row r="859" spans="1:1">
      <c r="A859" s="17"/>
    </row>
    <row r="860" spans="1:1">
      <c r="A860" s="17"/>
    </row>
    <row r="861" spans="1:1">
      <c r="A861" s="17"/>
    </row>
    <row r="862" spans="1:1">
      <c r="A862" s="17"/>
    </row>
    <row r="863" spans="1:1">
      <c r="A863" s="17"/>
    </row>
    <row r="864" spans="1:1">
      <c r="A864" s="17"/>
    </row>
    <row r="865" spans="1:1">
      <c r="A865" s="17"/>
    </row>
    <row r="866" spans="1:1">
      <c r="A866" s="17"/>
    </row>
    <row r="867" spans="1:1">
      <c r="A867" s="17"/>
    </row>
    <row r="868" spans="1:1">
      <c r="A868" s="17"/>
    </row>
    <row r="869" spans="1:1">
      <c r="A869" s="17"/>
    </row>
    <row r="870" spans="1:1">
      <c r="A870" s="17"/>
    </row>
    <row r="871" spans="1:1">
      <c r="A871" s="17"/>
    </row>
    <row r="872" spans="1:1">
      <c r="A872" s="17"/>
    </row>
    <row r="873" spans="1:1">
      <c r="A873" s="17"/>
    </row>
    <row r="874" spans="1:1">
      <c r="A874" s="17"/>
    </row>
    <row r="875" spans="1:1">
      <c r="A875" s="17"/>
    </row>
    <row r="876" spans="1:1">
      <c r="A876" s="17"/>
    </row>
    <row r="877" spans="1:1">
      <c r="A877" s="17"/>
    </row>
    <row r="878" spans="1:1">
      <c r="A878" s="17"/>
    </row>
    <row r="879" spans="1:1">
      <c r="A879" s="17"/>
    </row>
    <row r="880" spans="1:1">
      <c r="A880" s="17"/>
    </row>
    <row r="881" spans="1:1">
      <c r="A881" s="17"/>
    </row>
    <row r="882" spans="1:1">
      <c r="A882" s="17"/>
    </row>
    <row r="883" spans="1:1">
      <c r="A883" s="17"/>
    </row>
    <row r="884" spans="1:1">
      <c r="A884" s="17"/>
    </row>
    <row r="885" spans="1:1">
      <c r="A885" s="17"/>
    </row>
    <row r="886" spans="1:1">
      <c r="A886" s="17"/>
    </row>
    <row r="887" spans="1:1">
      <c r="A887" s="17"/>
    </row>
    <row r="888" spans="1:1">
      <c r="A888" s="17"/>
    </row>
    <row r="889" spans="1:1">
      <c r="A889" s="17"/>
    </row>
    <row r="890" spans="1:1">
      <c r="A890" s="17"/>
    </row>
    <row r="891" spans="1:1">
      <c r="A891" s="17"/>
    </row>
    <row r="892" spans="1:1">
      <c r="A892" s="17"/>
    </row>
    <row r="893" spans="1:1">
      <c r="A893" s="17"/>
    </row>
    <row r="894" spans="1:1">
      <c r="A894" s="17"/>
    </row>
    <row r="895" spans="1:1">
      <c r="A895" s="17"/>
    </row>
    <row r="896" spans="1:1">
      <c r="A896" s="17"/>
    </row>
    <row r="897" spans="1:1">
      <c r="A897" s="17"/>
    </row>
    <row r="898" spans="1:1">
      <c r="A898" s="17"/>
    </row>
    <row r="899" spans="1:1">
      <c r="A899" s="17"/>
    </row>
    <row r="900" spans="1:1">
      <c r="A900" s="17"/>
    </row>
    <row r="901" spans="1:1">
      <c r="A901" s="17"/>
    </row>
    <row r="902" spans="1:1">
      <c r="A902" s="17"/>
    </row>
    <row r="903" spans="1:1">
      <c r="A903" s="17"/>
    </row>
    <row r="904" spans="1:1">
      <c r="A904" s="17"/>
    </row>
    <row r="905" spans="1:1">
      <c r="A905" s="17"/>
    </row>
    <row r="906" spans="1:1">
      <c r="A906" s="17"/>
    </row>
    <row r="907" spans="1:1">
      <c r="A907" s="17"/>
    </row>
    <row r="908" spans="1:1">
      <c r="A908" s="17"/>
    </row>
    <row r="909" spans="1:1">
      <c r="A909" s="17"/>
    </row>
    <row r="910" spans="1:1">
      <c r="A910" s="17"/>
    </row>
    <row r="911" spans="1:1">
      <c r="A911" s="17"/>
    </row>
    <row r="912" spans="1:1">
      <c r="A912" s="17"/>
    </row>
    <row r="913" spans="1:1">
      <c r="A913" s="17"/>
    </row>
    <row r="914" spans="1:1">
      <c r="A914" s="17"/>
    </row>
    <row r="915" spans="1:1">
      <c r="A915" s="17"/>
    </row>
    <row r="916" spans="1:1">
      <c r="A916" s="17"/>
    </row>
    <row r="917" spans="1:1">
      <c r="A917" s="17"/>
    </row>
    <row r="918" spans="1:1">
      <c r="A918" s="17"/>
    </row>
    <row r="919" spans="1:1">
      <c r="A919" s="17"/>
    </row>
    <row r="920" spans="1:1">
      <c r="A920" s="17"/>
    </row>
    <row r="921" spans="1:1">
      <c r="A921" s="17"/>
    </row>
    <row r="922" spans="1:1">
      <c r="A922" s="17"/>
    </row>
    <row r="923" spans="1:1">
      <c r="A923" s="17"/>
    </row>
    <row r="924" spans="1:1">
      <c r="A924" s="17"/>
    </row>
    <row r="925" spans="1:1">
      <c r="A925" s="17"/>
    </row>
    <row r="926" spans="1:1">
      <c r="A926" s="17"/>
    </row>
    <row r="927" spans="1:1">
      <c r="A927" s="17"/>
    </row>
    <row r="928" spans="1:1">
      <c r="A928" s="17"/>
    </row>
    <row r="929" spans="1:1">
      <c r="A929" s="17"/>
    </row>
    <row r="930" spans="1:1">
      <c r="A930" s="17"/>
    </row>
    <row r="931" spans="1:1">
      <c r="A931" s="17"/>
    </row>
    <row r="932" spans="1:1">
      <c r="A932" s="17"/>
    </row>
    <row r="933" spans="1:1">
      <c r="A933" s="17"/>
    </row>
    <row r="934" spans="1:1">
      <c r="A934" s="17"/>
    </row>
    <row r="935" spans="1:1">
      <c r="A935" s="17"/>
    </row>
    <row r="936" spans="1:1">
      <c r="A936" s="17"/>
    </row>
    <row r="937" spans="1:1">
      <c r="A937" s="17"/>
    </row>
    <row r="938" spans="1:1">
      <c r="A938" s="17"/>
    </row>
    <row r="939" spans="1:1">
      <c r="A939" s="17"/>
    </row>
    <row r="940" spans="1:1">
      <c r="A940" s="17"/>
    </row>
    <row r="941" spans="1:1">
      <c r="A941" s="17"/>
    </row>
    <row r="942" spans="1:1">
      <c r="A942" s="17"/>
    </row>
    <row r="943" spans="1:1">
      <c r="A943" s="17"/>
    </row>
    <row r="944" spans="1:1">
      <c r="A944" s="17"/>
    </row>
    <row r="945" spans="1:1">
      <c r="A945" s="17"/>
    </row>
    <row r="946" spans="1:1">
      <c r="A946" s="17"/>
    </row>
    <row r="947" spans="1:1">
      <c r="A947" s="17"/>
    </row>
    <row r="948" spans="1:1">
      <c r="A948" s="17"/>
    </row>
    <row r="949" spans="1:1">
      <c r="A949" s="17"/>
    </row>
    <row r="950" spans="1:1">
      <c r="A950" s="17"/>
    </row>
    <row r="951" spans="1:1">
      <c r="A951" s="17"/>
    </row>
    <row r="952" spans="1:1">
      <c r="A952" s="17"/>
    </row>
    <row r="953" spans="1:1">
      <c r="A953" s="17"/>
    </row>
    <row r="954" spans="1:1">
      <c r="A954" s="17"/>
    </row>
    <row r="955" spans="1:1">
      <c r="A955" s="17"/>
    </row>
    <row r="956" spans="1:1">
      <c r="A956" s="17"/>
    </row>
    <row r="957" spans="1:1">
      <c r="A957" s="17"/>
    </row>
    <row r="958" spans="1:1">
      <c r="A958" s="17"/>
    </row>
    <row r="959" spans="1:1">
      <c r="A959" s="17"/>
    </row>
    <row r="960" spans="1:1">
      <c r="A960" s="17"/>
    </row>
    <row r="961" spans="1:1">
      <c r="A961" s="17"/>
    </row>
    <row r="962" spans="1:1">
      <c r="A962" s="17"/>
    </row>
    <row r="963" spans="1:1">
      <c r="A963" s="17"/>
    </row>
    <row r="964" spans="1:1">
      <c r="A964" s="17"/>
    </row>
    <row r="965" spans="1:1">
      <c r="A965" s="17"/>
    </row>
    <row r="966" spans="1:1">
      <c r="A966" s="17"/>
    </row>
    <row r="967" spans="1:1">
      <c r="A967" s="17"/>
    </row>
    <row r="968" spans="1:1">
      <c r="A968" s="17"/>
    </row>
    <row r="969" spans="1:1">
      <c r="A969" s="17"/>
    </row>
    <row r="970" spans="1:1">
      <c r="A970" s="17"/>
    </row>
    <row r="971" spans="1:1">
      <c r="A971" s="17"/>
    </row>
    <row r="972" spans="1:1">
      <c r="A972" s="17"/>
    </row>
    <row r="973" spans="1:1">
      <c r="A973" s="17"/>
    </row>
    <row r="974" spans="1:1">
      <c r="A974" s="17"/>
    </row>
    <row r="975" spans="1:1">
      <c r="A975" s="17"/>
    </row>
    <row r="976" spans="1:1">
      <c r="A976" s="17"/>
    </row>
    <row r="977" spans="1:1">
      <c r="A977" s="17"/>
    </row>
    <row r="978" spans="1:1">
      <c r="A978" s="17"/>
    </row>
    <row r="979" spans="1:1">
      <c r="A979" s="17"/>
    </row>
    <row r="980" spans="1:1">
      <c r="A980" s="17"/>
    </row>
    <row r="981" spans="1:1">
      <c r="A981" s="17"/>
    </row>
    <row r="982" spans="1:1">
      <c r="A982" s="17"/>
    </row>
    <row r="983" spans="1:1">
      <c r="A983" s="17"/>
    </row>
    <row r="984" spans="1:1">
      <c r="A984" s="17"/>
    </row>
    <row r="985" spans="1:1">
      <c r="A985" s="17"/>
    </row>
    <row r="986" spans="1:1">
      <c r="A986" s="17"/>
    </row>
    <row r="987" spans="1:1">
      <c r="A987" s="17"/>
    </row>
    <row r="988" spans="1:1">
      <c r="A988" s="17"/>
    </row>
    <row r="989" spans="1:1">
      <c r="A989" s="17"/>
    </row>
    <row r="990" spans="1:1">
      <c r="A990" s="17"/>
    </row>
    <row r="991" spans="1:1">
      <c r="A991" s="17"/>
    </row>
    <row r="992" spans="1:1">
      <c r="A992" s="17"/>
    </row>
    <row r="993" spans="1:1">
      <c r="A993" s="17"/>
    </row>
    <row r="994" spans="1:1">
      <c r="A994" s="17"/>
    </row>
    <row r="995" spans="1:1">
      <c r="A995" s="17"/>
    </row>
    <row r="996" spans="1:1">
      <c r="A996" s="17"/>
    </row>
    <row r="997" spans="1:1">
      <c r="A997" s="17"/>
    </row>
    <row r="998" spans="1:1">
      <c r="A998" s="17"/>
    </row>
    <row r="999" spans="1:1">
      <c r="A999" s="17"/>
    </row>
    <row r="1000" spans="1:1">
      <c r="A1000" s="17"/>
    </row>
    <row r="1001" spans="1:1">
      <c r="A1001" s="17"/>
    </row>
    <row r="1002" spans="1:1">
      <c r="A1002" s="17"/>
    </row>
  </sheetData>
  <mergeCells count="5">
    <mergeCell ref="A1:O3"/>
    <mergeCell ref="C4:F4"/>
    <mergeCell ref="G4:I4"/>
    <mergeCell ref="J4:L4"/>
    <mergeCell ref="M4:O4"/>
  </mergeCells>
  <pageMargins left="0" right="0" top="0" bottom="0" header="0" footer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S1002"/>
  <sheetViews>
    <sheetView workbookViewId="0">
      <selection activeCell="J13" sqref="J13"/>
    </sheetView>
  </sheetViews>
  <sheetFormatPr defaultColWidth="12.5703125" defaultRowHeight="12.75"/>
  <cols>
    <col min="2" max="2" width="5.140625" customWidth="1"/>
    <col min="3" max="4" width="10.140625" customWidth="1"/>
    <col min="5" max="5" width="6.42578125" customWidth="1"/>
    <col min="6" max="6" width="5.140625" customWidth="1"/>
    <col min="7" max="8" width="10.140625" customWidth="1"/>
    <col min="9" max="9" width="5.140625" customWidth="1"/>
    <col min="10" max="11" width="10.140625" customWidth="1"/>
    <col min="12" max="12" width="5.140625" customWidth="1"/>
    <col min="13" max="14" width="10.140625" customWidth="1"/>
    <col min="15" max="15" width="5.140625" customWidth="1"/>
  </cols>
  <sheetData>
    <row r="1" spans="1:15">
      <c r="A1" s="24" t="s">
        <v>3941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</row>
    <row r="2" spans="1:15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</row>
    <row r="3" spans="1:15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</row>
    <row r="4" spans="1:15">
      <c r="A4" s="11"/>
      <c r="B4" s="11"/>
      <c r="C4" s="25" t="s">
        <v>663</v>
      </c>
      <c r="D4" s="30"/>
      <c r="E4" s="30"/>
      <c r="F4" s="30"/>
      <c r="G4" s="25" t="s">
        <v>664</v>
      </c>
      <c r="H4" s="30"/>
      <c r="I4" s="30"/>
      <c r="J4" s="25" t="s">
        <v>667</v>
      </c>
      <c r="K4" s="30"/>
      <c r="L4" s="30"/>
      <c r="M4" s="25" t="s">
        <v>668</v>
      </c>
      <c r="N4" s="30"/>
      <c r="O4" s="30"/>
    </row>
    <row r="5" spans="1:15" ht="30">
      <c r="A5" s="11" t="s">
        <v>1</v>
      </c>
      <c r="B5" s="11" t="s">
        <v>669</v>
      </c>
      <c r="C5" s="9" t="s">
        <v>670</v>
      </c>
      <c r="D5" s="9" t="s">
        <v>671</v>
      </c>
      <c r="E5" s="9" t="s">
        <v>672</v>
      </c>
      <c r="F5" s="9" t="s">
        <v>673</v>
      </c>
      <c r="G5" s="9" t="s">
        <v>670</v>
      </c>
      <c r="H5" s="9" t="s">
        <v>671</v>
      </c>
      <c r="I5" s="9" t="s">
        <v>673</v>
      </c>
      <c r="J5" s="9" t="s">
        <v>670</v>
      </c>
      <c r="K5" s="9" t="s">
        <v>671</v>
      </c>
      <c r="L5" s="9" t="s">
        <v>673</v>
      </c>
      <c r="M5" s="9" t="s">
        <v>670</v>
      </c>
      <c r="N5" s="9" t="s">
        <v>671</v>
      </c>
      <c r="O5" s="9" t="s">
        <v>673</v>
      </c>
    </row>
    <row r="6" spans="1:15" ht="20.25">
      <c r="A6" s="9" t="s">
        <v>12</v>
      </c>
      <c r="B6" s="13">
        <v>104602</v>
      </c>
      <c r="C6" s="15" t="s">
        <v>3128</v>
      </c>
      <c r="D6" s="13" t="s">
        <v>1474</v>
      </c>
      <c r="E6" s="13" t="s">
        <v>697</v>
      </c>
      <c r="F6" s="13">
        <v>-1E-3</v>
      </c>
      <c r="G6" s="13" t="s">
        <v>1489</v>
      </c>
      <c r="H6" s="13" t="s">
        <v>1119</v>
      </c>
      <c r="I6" s="14"/>
      <c r="J6" s="13" t="s">
        <v>3942</v>
      </c>
      <c r="K6" s="15" t="s">
        <v>756</v>
      </c>
      <c r="L6" s="13">
        <f>0.005</f>
        <v>5.0000000000000001E-3</v>
      </c>
      <c r="M6" s="13" t="s">
        <v>3185</v>
      </c>
      <c r="N6" s="13" t="s">
        <v>1151</v>
      </c>
      <c r="O6" s="14"/>
    </row>
    <row r="7" spans="1:15" ht="23.25">
      <c r="A7" s="16" t="s">
        <v>23</v>
      </c>
      <c r="B7" s="13">
        <v>12</v>
      </c>
      <c r="C7" s="13" t="s">
        <v>1843</v>
      </c>
      <c r="D7" s="13" t="s">
        <v>3554</v>
      </c>
      <c r="E7" s="13">
        <v>0.38600000000000001</v>
      </c>
      <c r="F7" s="14"/>
      <c r="G7" s="13" t="s">
        <v>3943</v>
      </c>
      <c r="H7" s="13" t="s">
        <v>3944</v>
      </c>
      <c r="I7" s="14"/>
      <c r="J7" s="13" t="s">
        <v>3945</v>
      </c>
      <c r="K7" s="13" t="s">
        <v>688</v>
      </c>
      <c r="L7" s="14"/>
      <c r="M7" s="13" t="s">
        <v>775</v>
      </c>
      <c r="N7" s="13" t="s">
        <v>772</v>
      </c>
      <c r="O7" s="14"/>
    </row>
    <row r="8" spans="1:15" ht="20.25">
      <c r="A8" s="16" t="s">
        <v>33</v>
      </c>
      <c r="B8" s="13">
        <v>15240</v>
      </c>
      <c r="C8" s="13" t="s">
        <v>767</v>
      </c>
      <c r="D8" s="13" t="s">
        <v>989</v>
      </c>
      <c r="E8" s="13" t="s">
        <v>697</v>
      </c>
      <c r="F8" s="14"/>
      <c r="G8" s="13" t="s">
        <v>2109</v>
      </c>
      <c r="H8" s="13" t="s">
        <v>2427</v>
      </c>
      <c r="I8" s="14"/>
      <c r="J8" s="13" t="s">
        <v>3946</v>
      </c>
      <c r="K8" s="13" t="s">
        <v>3947</v>
      </c>
      <c r="L8" s="14"/>
      <c r="M8" s="15" t="s">
        <v>892</v>
      </c>
      <c r="N8" s="13" t="s">
        <v>963</v>
      </c>
      <c r="O8" s="13">
        <v>-5.0000000000000001E-3</v>
      </c>
    </row>
    <row r="9" spans="1:15" ht="20.25">
      <c r="A9" s="16" t="s">
        <v>43</v>
      </c>
      <c r="B9" s="13">
        <v>5</v>
      </c>
      <c r="C9" s="13" t="s">
        <v>3948</v>
      </c>
      <c r="D9" s="13" t="s">
        <v>3949</v>
      </c>
      <c r="E9" s="13">
        <v>7.1999999999999995E-2</v>
      </c>
      <c r="F9" s="14"/>
      <c r="G9" s="13" t="s">
        <v>3950</v>
      </c>
      <c r="H9" s="13" t="s">
        <v>3951</v>
      </c>
      <c r="I9" s="14"/>
      <c r="J9" s="13" t="s">
        <v>3952</v>
      </c>
      <c r="K9" s="13" t="s">
        <v>1406</v>
      </c>
      <c r="L9" s="14"/>
      <c r="M9" s="13" t="s">
        <v>989</v>
      </c>
      <c r="N9" s="15" t="s">
        <v>688</v>
      </c>
      <c r="O9" s="13">
        <f>0.006</f>
        <v>6.0000000000000001E-3</v>
      </c>
    </row>
    <row r="10" spans="1:15" ht="47.25">
      <c r="A10" s="16" t="s">
        <v>47</v>
      </c>
      <c r="B10" s="13">
        <v>198</v>
      </c>
      <c r="C10" s="13" t="s">
        <v>3953</v>
      </c>
      <c r="D10" s="13" t="s">
        <v>3954</v>
      </c>
      <c r="E10" s="13">
        <v>0.17</v>
      </c>
      <c r="F10" s="14"/>
      <c r="G10" s="13" t="s">
        <v>3955</v>
      </c>
      <c r="H10" s="13" t="s">
        <v>3956</v>
      </c>
      <c r="I10" s="14"/>
      <c r="J10" s="13" t="s">
        <v>3957</v>
      </c>
      <c r="K10" s="13" t="s">
        <v>3958</v>
      </c>
      <c r="L10" s="14"/>
      <c r="M10" s="13" t="s">
        <v>1021</v>
      </c>
      <c r="N10" s="15" t="s">
        <v>870</v>
      </c>
      <c r="O10" s="13">
        <f>0.005</f>
        <v>5.0000000000000001E-3</v>
      </c>
    </row>
    <row r="11" spans="1:15" ht="20.25">
      <c r="A11" s="16" t="s">
        <v>55</v>
      </c>
      <c r="B11" s="13">
        <v>1621</v>
      </c>
      <c r="C11" s="15" t="s">
        <v>3959</v>
      </c>
      <c r="D11" s="13" t="s">
        <v>1027</v>
      </c>
      <c r="E11" s="13" t="s">
        <v>697</v>
      </c>
      <c r="F11" s="13">
        <v>-6.0000000000000001E-3</v>
      </c>
      <c r="G11" s="13" t="s">
        <v>3960</v>
      </c>
      <c r="H11" s="13" t="s">
        <v>3961</v>
      </c>
      <c r="I11" s="14"/>
      <c r="J11" s="13" t="s">
        <v>3962</v>
      </c>
      <c r="K11" s="13" t="s">
        <v>3963</v>
      </c>
      <c r="L11" s="14"/>
      <c r="M11" s="13" t="s">
        <v>3964</v>
      </c>
      <c r="N11" s="15" t="s">
        <v>3965</v>
      </c>
      <c r="O11" s="13">
        <f>0.004</f>
        <v>4.0000000000000001E-3</v>
      </c>
    </row>
    <row r="12" spans="1:15" ht="35.25">
      <c r="A12" s="16" t="s">
        <v>66</v>
      </c>
      <c r="B12" s="13">
        <v>678</v>
      </c>
      <c r="C12" s="13" t="s">
        <v>3966</v>
      </c>
      <c r="D12" s="13" t="s">
        <v>3967</v>
      </c>
      <c r="E12" s="13">
        <v>9.8000000000000004E-2</v>
      </c>
      <c r="F12" s="14"/>
      <c r="G12" s="13" t="s">
        <v>3968</v>
      </c>
      <c r="H12" s="13" t="s">
        <v>3969</v>
      </c>
      <c r="I12" s="14"/>
      <c r="J12" s="13" t="s">
        <v>3970</v>
      </c>
      <c r="K12" s="13" t="s">
        <v>3971</v>
      </c>
      <c r="L12" s="14"/>
      <c r="M12" s="15" t="s">
        <v>3972</v>
      </c>
      <c r="N12" s="13" t="s">
        <v>3973</v>
      </c>
      <c r="O12" s="13">
        <v>-5.3999999999999999E-2</v>
      </c>
    </row>
    <row r="13" spans="1:15" ht="35.25">
      <c r="A13" s="16" t="s">
        <v>77</v>
      </c>
      <c r="B13" s="13">
        <v>14220</v>
      </c>
      <c r="C13" s="13" t="s">
        <v>676</v>
      </c>
      <c r="D13" s="13" t="s">
        <v>732</v>
      </c>
      <c r="E13" s="13">
        <v>2E-3</v>
      </c>
      <c r="F13" s="14"/>
      <c r="G13" s="13" t="s">
        <v>3974</v>
      </c>
      <c r="H13" s="15" t="s">
        <v>3685</v>
      </c>
      <c r="I13" s="13">
        <f>0.016</f>
        <v>1.6E-2</v>
      </c>
      <c r="J13" s="13" t="s">
        <v>2079</v>
      </c>
      <c r="K13" s="13" t="s">
        <v>3975</v>
      </c>
      <c r="L13" s="14"/>
      <c r="M13" s="15" t="s">
        <v>3357</v>
      </c>
      <c r="N13" s="13" t="s">
        <v>3976</v>
      </c>
      <c r="O13" s="13">
        <v>-6.0000000000000001E-3</v>
      </c>
    </row>
    <row r="14" spans="1:15" ht="20.25">
      <c r="A14" s="16" t="s">
        <v>84</v>
      </c>
      <c r="B14" s="13">
        <v>83466</v>
      </c>
      <c r="C14" s="13" t="s">
        <v>680</v>
      </c>
      <c r="D14" s="13" t="s">
        <v>706</v>
      </c>
      <c r="E14" s="13" t="s">
        <v>697</v>
      </c>
      <c r="F14" s="14"/>
      <c r="G14" s="13" t="s">
        <v>3128</v>
      </c>
      <c r="H14" s="13" t="s">
        <v>758</v>
      </c>
      <c r="I14" s="14"/>
      <c r="J14" s="13" t="s">
        <v>3977</v>
      </c>
      <c r="K14" s="13" t="s">
        <v>3978</v>
      </c>
      <c r="L14" s="14"/>
      <c r="M14" s="15" t="s">
        <v>3979</v>
      </c>
      <c r="N14" s="13" t="s">
        <v>3980</v>
      </c>
      <c r="O14" s="13">
        <v>-2.4E-2</v>
      </c>
    </row>
    <row r="15" spans="1:15" ht="23.25">
      <c r="A15" s="16" t="s">
        <v>95</v>
      </c>
      <c r="B15" s="13">
        <v>3022</v>
      </c>
      <c r="C15" s="15" t="s">
        <v>989</v>
      </c>
      <c r="D15" s="13" t="s">
        <v>1901</v>
      </c>
      <c r="E15" s="13" t="s">
        <v>697</v>
      </c>
      <c r="F15" s="13">
        <v>-2E-3</v>
      </c>
      <c r="G15" s="13" t="s">
        <v>3981</v>
      </c>
      <c r="H15" s="13" t="s">
        <v>3982</v>
      </c>
      <c r="I15" s="14"/>
      <c r="J15" s="13" t="s">
        <v>3983</v>
      </c>
      <c r="K15" s="13" t="s">
        <v>3984</v>
      </c>
      <c r="L15" s="14"/>
      <c r="M15" s="15" t="s">
        <v>892</v>
      </c>
      <c r="N15" s="13" t="s">
        <v>1467</v>
      </c>
      <c r="O15" s="13">
        <v>-0.03</v>
      </c>
    </row>
    <row r="16" spans="1:15" ht="23.25">
      <c r="A16" s="16" t="s">
        <v>105</v>
      </c>
      <c r="B16" s="13">
        <v>714</v>
      </c>
      <c r="C16" s="13" t="s">
        <v>3985</v>
      </c>
      <c r="D16" s="13" t="s">
        <v>3986</v>
      </c>
      <c r="E16" s="13" t="s">
        <v>697</v>
      </c>
      <c r="F16" s="14"/>
      <c r="G16" s="13" t="s">
        <v>3987</v>
      </c>
      <c r="H16" s="13" t="s">
        <v>3988</v>
      </c>
      <c r="I16" s="14"/>
      <c r="J16" s="13" t="s">
        <v>3989</v>
      </c>
      <c r="K16" s="13" t="s">
        <v>3990</v>
      </c>
      <c r="L16" s="14"/>
      <c r="M16" s="15" t="s">
        <v>3938</v>
      </c>
      <c r="N16" s="13" t="s">
        <v>3991</v>
      </c>
      <c r="O16" s="13">
        <v>-3.5999999999999997E-2</v>
      </c>
    </row>
    <row r="17" spans="1:15" ht="23.25">
      <c r="A17" s="16" t="s">
        <v>115</v>
      </c>
      <c r="B17" s="13">
        <v>644</v>
      </c>
      <c r="C17" s="13" t="s">
        <v>3992</v>
      </c>
      <c r="D17" s="13" t="s">
        <v>3993</v>
      </c>
      <c r="E17" s="13">
        <v>1.6E-2</v>
      </c>
      <c r="F17" s="14"/>
      <c r="G17" s="13" t="s">
        <v>3994</v>
      </c>
      <c r="H17" s="15" t="s">
        <v>3995</v>
      </c>
      <c r="I17" s="13">
        <f>0.092</f>
        <v>9.1999999999999998E-2</v>
      </c>
      <c r="J17" s="13" t="s">
        <v>3996</v>
      </c>
      <c r="K17" s="13" t="s">
        <v>3997</v>
      </c>
      <c r="L17" s="14"/>
      <c r="M17" s="13" t="s">
        <v>3420</v>
      </c>
      <c r="N17" s="13" t="s">
        <v>3972</v>
      </c>
      <c r="O17" s="14"/>
    </row>
    <row r="18" spans="1:15" ht="20.25">
      <c r="A18" s="16" t="s">
        <v>125</v>
      </c>
      <c r="B18" s="13">
        <v>92404</v>
      </c>
      <c r="C18" s="13" t="s">
        <v>2086</v>
      </c>
      <c r="D18" s="13" t="s">
        <v>943</v>
      </c>
      <c r="E18" s="13" t="s">
        <v>697</v>
      </c>
      <c r="F18" s="14"/>
      <c r="G18" s="13" t="s">
        <v>932</v>
      </c>
      <c r="H18" s="15" t="s">
        <v>815</v>
      </c>
      <c r="I18" s="13">
        <f>0.001</f>
        <v>1E-3</v>
      </c>
      <c r="J18" s="13" t="s">
        <v>1370</v>
      </c>
      <c r="K18" s="13" t="s">
        <v>3998</v>
      </c>
      <c r="L18" s="14"/>
      <c r="M18" s="13" t="s">
        <v>3999</v>
      </c>
      <c r="N18" s="15" t="s">
        <v>4000</v>
      </c>
      <c r="O18" s="13">
        <f>0.016</f>
        <v>1.6E-2</v>
      </c>
    </row>
    <row r="19" spans="1:15" ht="23.25">
      <c r="A19" s="16" t="s">
        <v>135</v>
      </c>
      <c r="B19" s="13">
        <v>4507</v>
      </c>
      <c r="C19" s="13" t="s">
        <v>675</v>
      </c>
      <c r="D19" s="13" t="s">
        <v>1093</v>
      </c>
      <c r="E19" s="13">
        <v>0.59299999999999997</v>
      </c>
      <c r="F19" s="14"/>
      <c r="G19" s="13" t="s">
        <v>4001</v>
      </c>
      <c r="H19" s="13" t="s">
        <v>4002</v>
      </c>
      <c r="I19" s="14"/>
      <c r="J19" s="13" t="s">
        <v>4003</v>
      </c>
      <c r="K19" s="13" t="s">
        <v>4004</v>
      </c>
      <c r="L19" s="14"/>
      <c r="M19" s="15" t="s">
        <v>4005</v>
      </c>
      <c r="N19" s="13" t="s">
        <v>1580</v>
      </c>
      <c r="O19" s="13">
        <v>-8.9999999999999993E-3</v>
      </c>
    </row>
    <row r="20" spans="1:15" ht="23.25">
      <c r="A20" s="16" t="s">
        <v>144</v>
      </c>
      <c r="B20" s="13">
        <v>7284</v>
      </c>
      <c r="C20" s="13" t="s">
        <v>727</v>
      </c>
      <c r="D20" s="13" t="s">
        <v>727</v>
      </c>
      <c r="E20" s="13">
        <v>0.26700000000000002</v>
      </c>
      <c r="F20" s="14"/>
      <c r="G20" s="13" t="s">
        <v>4006</v>
      </c>
      <c r="H20" s="15" t="s">
        <v>4007</v>
      </c>
      <c r="I20" s="13">
        <f>0.015</f>
        <v>1.4999999999999999E-2</v>
      </c>
      <c r="J20" s="13" t="s">
        <v>1301</v>
      </c>
      <c r="K20" s="13" t="s">
        <v>4008</v>
      </c>
      <c r="L20" s="14"/>
      <c r="M20" s="13" t="s">
        <v>3976</v>
      </c>
      <c r="N20" s="13" t="s">
        <v>4009</v>
      </c>
      <c r="O20" s="14"/>
    </row>
    <row r="21" spans="1:15" ht="20.25">
      <c r="A21" s="16" t="s">
        <v>154</v>
      </c>
      <c r="B21" s="13">
        <v>7298</v>
      </c>
      <c r="C21" s="13" t="s">
        <v>882</v>
      </c>
      <c r="D21" s="13" t="s">
        <v>1474</v>
      </c>
      <c r="E21" s="13">
        <v>5.1999999999999998E-2</v>
      </c>
      <c r="F21" s="14"/>
      <c r="G21" s="13" t="s">
        <v>4010</v>
      </c>
      <c r="H21" s="13" t="s">
        <v>2153</v>
      </c>
      <c r="I21" s="14"/>
      <c r="J21" s="13" t="s">
        <v>3122</v>
      </c>
      <c r="K21" s="13" t="s">
        <v>4011</v>
      </c>
      <c r="L21" s="14"/>
      <c r="M21" s="15" t="s">
        <v>752</v>
      </c>
      <c r="N21" s="13" t="s">
        <v>702</v>
      </c>
      <c r="O21" s="13">
        <v>-3.0000000000000001E-3</v>
      </c>
    </row>
    <row r="22" spans="1:15" ht="35.25">
      <c r="A22" s="16" t="s">
        <v>161</v>
      </c>
      <c r="B22" s="13">
        <v>5056</v>
      </c>
      <c r="C22" s="13" t="s">
        <v>2480</v>
      </c>
      <c r="D22" s="13" t="s">
        <v>2721</v>
      </c>
      <c r="E22" s="13">
        <v>0.45800000000000002</v>
      </c>
      <c r="F22" s="14"/>
      <c r="G22" s="13" t="s">
        <v>4012</v>
      </c>
      <c r="H22" s="13" t="s">
        <v>4013</v>
      </c>
      <c r="I22" s="14"/>
      <c r="J22" s="13" t="s">
        <v>4014</v>
      </c>
      <c r="K22" s="13" t="s">
        <v>4015</v>
      </c>
      <c r="L22" s="14"/>
      <c r="M22" s="13" t="s">
        <v>3357</v>
      </c>
      <c r="N22" s="15" t="s">
        <v>2678</v>
      </c>
      <c r="O22" s="13">
        <f>0.013</f>
        <v>1.2999999999999999E-2</v>
      </c>
    </row>
    <row r="23" spans="1:15" ht="23.25">
      <c r="A23" s="16" t="s">
        <v>172</v>
      </c>
      <c r="B23" s="13">
        <v>10003</v>
      </c>
      <c r="C23" s="13" t="s">
        <v>4016</v>
      </c>
      <c r="D23" s="13" t="s">
        <v>1428</v>
      </c>
      <c r="E23" s="13">
        <v>3.5999999999999997E-2</v>
      </c>
      <c r="F23" s="14"/>
      <c r="G23" s="13" t="s">
        <v>4017</v>
      </c>
      <c r="H23" s="15" t="s">
        <v>4018</v>
      </c>
      <c r="I23" s="13">
        <f>0.014</f>
        <v>1.4E-2</v>
      </c>
      <c r="J23" s="13" t="s">
        <v>4019</v>
      </c>
      <c r="K23" s="13" t="s">
        <v>4020</v>
      </c>
      <c r="L23" s="14"/>
      <c r="M23" s="13" t="s">
        <v>2824</v>
      </c>
      <c r="N23" s="13" t="s">
        <v>1090</v>
      </c>
      <c r="O23" s="14"/>
    </row>
    <row r="24" spans="1:15" ht="20.25">
      <c r="A24" s="11" t="s">
        <v>182</v>
      </c>
      <c r="B24" s="13">
        <v>33866</v>
      </c>
      <c r="C24" s="13" t="s">
        <v>683</v>
      </c>
      <c r="D24" s="13" t="s">
        <v>683</v>
      </c>
      <c r="E24" s="13">
        <v>0.73399999999999999</v>
      </c>
      <c r="F24" s="14"/>
      <c r="G24" s="13" t="s">
        <v>4021</v>
      </c>
      <c r="H24" s="13" t="s">
        <v>4022</v>
      </c>
      <c r="I24" s="14"/>
      <c r="J24" s="13" t="s">
        <v>4023</v>
      </c>
      <c r="K24" s="13" t="s">
        <v>2466</v>
      </c>
      <c r="L24" s="14"/>
      <c r="M24" s="15" t="s">
        <v>2985</v>
      </c>
      <c r="N24" s="13" t="s">
        <v>4024</v>
      </c>
      <c r="O24" s="13">
        <v>-5.0000000000000001E-3</v>
      </c>
    </row>
    <row r="25" spans="1:15" ht="23.25">
      <c r="A25" s="16" t="s">
        <v>192</v>
      </c>
      <c r="B25" s="13">
        <v>3536</v>
      </c>
      <c r="C25" s="13" t="s">
        <v>2685</v>
      </c>
      <c r="D25" s="15" t="s">
        <v>2850</v>
      </c>
      <c r="E25" s="13" t="s">
        <v>697</v>
      </c>
      <c r="F25" s="13">
        <f>0.005</f>
        <v>5.0000000000000001E-3</v>
      </c>
      <c r="G25" s="13" t="s">
        <v>4025</v>
      </c>
      <c r="H25" s="13" t="s">
        <v>4026</v>
      </c>
      <c r="I25" s="14"/>
      <c r="J25" s="13" t="s">
        <v>4027</v>
      </c>
      <c r="K25" s="15" t="s">
        <v>4028</v>
      </c>
      <c r="L25" s="13">
        <f>0.036</f>
        <v>3.5999999999999997E-2</v>
      </c>
      <c r="M25" s="15" t="s">
        <v>4029</v>
      </c>
      <c r="N25" s="13" t="s">
        <v>4030</v>
      </c>
      <c r="O25" s="13">
        <v>-1.7000000000000001E-2</v>
      </c>
    </row>
    <row r="26" spans="1:15" ht="20.25">
      <c r="A26" s="16" t="s">
        <v>202</v>
      </c>
      <c r="B26" s="13">
        <v>198</v>
      </c>
      <c r="C26" s="13" t="s">
        <v>4031</v>
      </c>
      <c r="D26" s="13" t="s">
        <v>4032</v>
      </c>
      <c r="E26" s="13">
        <v>0.19800000000000001</v>
      </c>
      <c r="F26" s="14"/>
      <c r="G26" s="13" t="s">
        <v>4033</v>
      </c>
      <c r="H26" s="13" t="s">
        <v>4034</v>
      </c>
      <c r="I26" s="14"/>
      <c r="J26" s="13" t="s">
        <v>4035</v>
      </c>
      <c r="K26" s="13" t="s">
        <v>4036</v>
      </c>
      <c r="L26" s="14"/>
      <c r="M26" s="13" t="s">
        <v>1021</v>
      </c>
      <c r="N26" s="15" t="s">
        <v>1713</v>
      </c>
      <c r="O26" s="13">
        <f>0.006</f>
        <v>6.0000000000000001E-3</v>
      </c>
    </row>
    <row r="27" spans="1:15" ht="23.25">
      <c r="A27" s="16" t="s">
        <v>207</v>
      </c>
      <c r="B27" s="13">
        <v>581</v>
      </c>
      <c r="C27" s="13" t="s">
        <v>1901</v>
      </c>
      <c r="D27" s="13" t="s">
        <v>1901</v>
      </c>
      <c r="E27" s="13">
        <v>0.79400000000000004</v>
      </c>
      <c r="F27" s="14"/>
      <c r="G27" s="13" t="s">
        <v>4037</v>
      </c>
      <c r="H27" s="13" t="s">
        <v>4038</v>
      </c>
      <c r="I27" s="14"/>
      <c r="J27" s="13" t="s">
        <v>4039</v>
      </c>
      <c r="K27" s="13" t="s">
        <v>4040</v>
      </c>
      <c r="L27" s="14"/>
      <c r="M27" s="13" t="s">
        <v>4041</v>
      </c>
      <c r="N27" s="15" t="s">
        <v>2751</v>
      </c>
      <c r="O27" s="13">
        <f>0.01</f>
        <v>0.01</v>
      </c>
    </row>
    <row r="28" spans="1:15" ht="23.25">
      <c r="A28" s="16" t="s">
        <v>217</v>
      </c>
      <c r="B28" s="13">
        <v>2240</v>
      </c>
      <c r="C28" s="13" t="s">
        <v>2270</v>
      </c>
      <c r="D28" s="13" t="s">
        <v>2739</v>
      </c>
      <c r="E28" s="13">
        <v>0.06</v>
      </c>
      <c r="F28" s="14"/>
      <c r="G28" s="13" t="s">
        <v>4042</v>
      </c>
      <c r="H28" s="13" t="s">
        <v>4043</v>
      </c>
      <c r="I28" s="14"/>
      <c r="J28" s="13" t="s">
        <v>4044</v>
      </c>
      <c r="K28" s="13" t="s">
        <v>4045</v>
      </c>
      <c r="L28" s="14"/>
      <c r="M28" s="13" t="s">
        <v>2291</v>
      </c>
      <c r="N28" s="13" t="s">
        <v>1068</v>
      </c>
      <c r="O28" s="14"/>
    </row>
    <row r="29" spans="1:15" ht="23.25">
      <c r="A29" s="16" t="s">
        <v>228</v>
      </c>
      <c r="B29" s="13">
        <v>6052</v>
      </c>
      <c r="C29" s="13" t="s">
        <v>4046</v>
      </c>
      <c r="D29" s="13" t="s">
        <v>993</v>
      </c>
      <c r="E29" s="13">
        <v>0.41099999999999998</v>
      </c>
      <c r="F29" s="14"/>
      <c r="G29" s="13" t="s">
        <v>4047</v>
      </c>
      <c r="H29" s="13" t="s">
        <v>4048</v>
      </c>
      <c r="I29" s="14"/>
      <c r="J29" s="15" t="s">
        <v>4049</v>
      </c>
      <c r="K29" s="13" t="s">
        <v>4050</v>
      </c>
      <c r="L29" s="13">
        <v>-1.9E-2</v>
      </c>
      <c r="M29" s="13" t="s">
        <v>4051</v>
      </c>
      <c r="N29" s="15" t="s">
        <v>1580</v>
      </c>
      <c r="O29" s="13">
        <f>0.005</f>
        <v>5.0000000000000001E-3</v>
      </c>
    </row>
    <row r="30" spans="1:15" ht="23.25">
      <c r="A30" s="16" t="s">
        <v>234</v>
      </c>
      <c r="B30" s="13">
        <v>7331</v>
      </c>
      <c r="C30" s="13" t="s">
        <v>3580</v>
      </c>
      <c r="D30" s="15" t="s">
        <v>809</v>
      </c>
      <c r="E30" s="13" t="s">
        <v>697</v>
      </c>
      <c r="F30" s="13">
        <f>0.005</f>
        <v>5.0000000000000001E-3</v>
      </c>
      <c r="G30" s="13" t="s">
        <v>4052</v>
      </c>
      <c r="H30" s="13" t="s">
        <v>4053</v>
      </c>
      <c r="I30" s="14"/>
      <c r="J30" s="13" t="s">
        <v>4054</v>
      </c>
      <c r="K30" s="15" t="s">
        <v>1275</v>
      </c>
      <c r="L30" s="13">
        <f>0.018</f>
        <v>1.7999999999999999E-2</v>
      </c>
      <c r="M30" s="13" t="s">
        <v>4055</v>
      </c>
      <c r="N30" s="15" t="s">
        <v>4056</v>
      </c>
      <c r="O30" s="13">
        <f>0.014</f>
        <v>1.4E-2</v>
      </c>
    </row>
    <row r="31" spans="1:15" ht="20.25">
      <c r="A31" s="16" t="s">
        <v>244</v>
      </c>
      <c r="B31" s="13">
        <v>1132</v>
      </c>
      <c r="C31" s="15" t="s">
        <v>2270</v>
      </c>
      <c r="D31" s="13" t="s">
        <v>1363</v>
      </c>
      <c r="E31" s="13">
        <v>1.2999999999999999E-2</v>
      </c>
      <c r="F31" s="13">
        <v>-3.0000000000000001E-3</v>
      </c>
      <c r="G31" s="13" t="s">
        <v>4057</v>
      </c>
      <c r="H31" s="13" t="s">
        <v>4058</v>
      </c>
      <c r="I31" s="14"/>
      <c r="J31" s="13" t="s">
        <v>4059</v>
      </c>
      <c r="K31" s="13" t="s">
        <v>4060</v>
      </c>
      <c r="L31" s="14"/>
      <c r="M31" s="13" t="s">
        <v>858</v>
      </c>
      <c r="N31" s="15" t="s">
        <v>892</v>
      </c>
      <c r="O31" s="13">
        <f>0.004</f>
        <v>4.0000000000000001E-3</v>
      </c>
    </row>
    <row r="32" spans="1:15" ht="23.25">
      <c r="A32" s="16" t="s">
        <v>248</v>
      </c>
      <c r="B32" s="13">
        <v>2278</v>
      </c>
      <c r="C32" s="13" t="s">
        <v>1538</v>
      </c>
      <c r="D32" s="13" t="s">
        <v>2751</v>
      </c>
      <c r="E32" s="13">
        <v>0.58299999999999996</v>
      </c>
      <c r="F32" s="14"/>
      <c r="G32" s="13" t="s">
        <v>4061</v>
      </c>
      <c r="H32" s="13" t="s">
        <v>4062</v>
      </c>
      <c r="I32" s="14"/>
      <c r="J32" s="13" t="s">
        <v>4063</v>
      </c>
      <c r="K32" s="15" t="s">
        <v>4064</v>
      </c>
      <c r="L32" s="13">
        <f>0.031</f>
        <v>3.1E-2</v>
      </c>
      <c r="M32" s="15" t="s">
        <v>4065</v>
      </c>
      <c r="N32" s="13" t="s">
        <v>4066</v>
      </c>
      <c r="O32" s="13">
        <v>-1.7000000000000001E-2</v>
      </c>
    </row>
    <row r="33" spans="1:15" ht="23.25">
      <c r="A33" s="16" t="s">
        <v>255</v>
      </c>
      <c r="B33" s="13">
        <v>394</v>
      </c>
      <c r="C33" s="13" t="s">
        <v>3316</v>
      </c>
      <c r="D33" s="13" t="s">
        <v>4067</v>
      </c>
      <c r="E33" s="13">
        <v>1.4E-2</v>
      </c>
      <c r="F33" s="14"/>
      <c r="G33" s="13" t="s">
        <v>4068</v>
      </c>
      <c r="H33" s="13" t="s">
        <v>4069</v>
      </c>
      <c r="I33" s="14"/>
      <c r="J33" s="13" t="s">
        <v>4070</v>
      </c>
      <c r="K33" s="13" t="s">
        <v>4071</v>
      </c>
      <c r="L33" s="14"/>
      <c r="M33" s="15" t="s">
        <v>1938</v>
      </c>
      <c r="N33" s="13" t="s">
        <v>947</v>
      </c>
      <c r="O33" s="13">
        <v>-4.0000000000000001E-3</v>
      </c>
    </row>
    <row r="34" spans="1:15" ht="23.25">
      <c r="A34" s="16" t="s">
        <v>263</v>
      </c>
      <c r="B34" s="13">
        <v>7015</v>
      </c>
      <c r="C34" s="13" t="s">
        <v>2716</v>
      </c>
      <c r="D34" s="13" t="s">
        <v>1174</v>
      </c>
      <c r="E34" s="13">
        <v>0.28100000000000003</v>
      </c>
      <c r="F34" s="14"/>
      <c r="G34" s="13" t="s">
        <v>4072</v>
      </c>
      <c r="H34" s="13" t="s">
        <v>4073</v>
      </c>
      <c r="I34" s="14"/>
      <c r="J34" s="13" t="s">
        <v>4074</v>
      </c>
      <c r="K34" s="13" t="s">
        <v>4075</v>
      </c>
      <c r="L34" s="14"/>
      <c r="M34" s="15" t="s">
        <v>870</v>
      </c>
      <c r="N34" s="13" t="s">
        <v>4076</v>
      </c>
      <c r="O34" s="13">
        <v>-0.01</v>
      </c>
    </row>
    <row r="35" spans="1:15" ht="23.25">
      <c r="A35" s="16" t="s">
        <v>271</v>
      </c>
      <c r="B35" s="13">
        <v>0</v>
      </c>
      <c r="C35" s="13" t="s">
        <v>1406</v>
      </c>
      <c r="D35" s="13" t="s">
        <v>1406</v>
      </c>
      <c r="E35" s="14"/>
      <c r="F35" s="14"/>
      <c r="G35" s="13" t="s">
        <v>1407</v>
      </c>
      <c r="H35" s="13" t="s">
        <v>1407</v>
      </c>
      <c r="I35" s="14"/>
      <c r="J35" s="13" t="s">
        <v>1406</v>
      </c>
      <c r="K35" s="13" t="s">
        <v>1406</v>
      </c>
      <c r="L35" s="14"/>
      <c r="M35" s="13" t="s">
        <v>1406</v>
      </c>
      <c r="N35" s="13" t="s">
        <v>1406</v>
      </c>
      <c r="O35" s="14"/>
    </row>
    <row r="36" spans="1:15" ht="47.25">
      <c r="A36" s="16" t="s">
        <v>272</v>
      </c>
      <c r="B36" s="13">
        <v>863</v>
      </c>
      <c r="C36" s="13" t="s">
        <v>4077</v>
      </c>
      <c r="D36" s="13" t="s">
        <v>1152</v>
      </c>
      <c r="E36" s="13">
        <v>4.0000000000000001E-3</v>
      </c>
      <c r="F36" s="14"/>
      <c r="G36" s="15" t="s">
        <v>4078</v>
      </c>
      <c r="H36" s="13" t="s">
        <v>4079</v>
      </c>
      <c r="I36" s="13">
        <v>-2.7E-2</v>
      </c>
      <c r="J36" s="13" t="s">
        <v>4080</v>
      </c>
      <c r="K36" s="13" t="s">
        <v>4081</v>
      </c>
      <c r="L36" s="14"/>
      <c r="M36" s="13" t="s">
        <v>4082</v>
      </c>
      <c r="N36" s="13" t="s">
        <v>4083</v>
      </c>
      <c r="O36" s="14"/>
    </row>
    <row r="37" spans="1:15" ht="23.25">
      <c r="A37" s="16" t="s">
        <v>280</v>
      </c>
      <c r="B37" s="13">
        <v>45</v>
      </c>
      <c r="C37" s="13" t="s">
        <v>4084</v>
      </c>
      <c r="D37" s="13" t="s">
        <v>4085</v>
      </c>
      <c r="E37" s="13">
        <v>0.44600000000000001</v>
      </c>
      <c r="F37" s="14"/>
      <c r="G37" s="13" t="s">
        <v>4086</v>
      </c>
      <c r="H37" s="13" t="s">
        <v>4087</v>
      </c>
      <c r="I37" s="14"/>
      <c r="J37" s="13" t="s">
        <v>4088</v>
      </c>
      <c r="K37" s="13" t="s">
        <v>688</v>
      </c>
      <c r="L37" s="14"/>
      <c r="M37" s="15" t="s">
        <v>4089</v>
      </c>
      <c r="N37" s="13" t="s">
        <v>1794</v>
      </c>
      <c r="O37" s="13">
        <v>-1.2999999999999999E-2</v>
      </c>
    </row>
    <row r="38" spans="1:15" ht="23.25">
      <c r="A38" s="16" t="s">
        <v>288</v>
      </c>
      <c r="B38" s="13">
        <v>302</v>
      </c>
      <c r="C38" s="13" t="s">
        <v>4090</v>
      </c>
      <c r="D38" s="13" t="s">
        <v>4091</v>
      </c>
      <c r="E38" s="13">
        <v>0.85</v>
      </c>
      <c r="F38" s="14"/>
      <c r="G38" s="15" t="s">
        <v>4092</v>
      </c>
      <c r="H38" s="13" t="s">
        <v>4093</v>
      </c>
      <c r="I38" s="13">
        <v>-5.7000000000000002E-2</v>
      </c>
      <c r="J38" s="13" t="s">
        <v>4094</v>
      </c>
      <c r="K38" s="13" t="s">
        <v>4095</v>
      </c>
      <c r="L38" s="14"/>
      <c r="M38" s="15" t="s">
        <v>3718</v>
      </c>
      <c r="N38" s="13" t="s">
        <v>4096</v>
      </c>
      <c r="O38" s="13">
        <v>-1.2E-2</v>
      </c>
    </row>
    <row r="39" spans="1:15" ht="20.25">
      <c r="A39" s="16" t="s">
        <v>295</v>
      </c>
      <c r="B39" s="13">
        <v>9512</v>
      </c>
      <c r="C39" s="15" t="s">
        <v>4097</v>
      </c>
      <c r="D39" s="13" t="s">
        <v>3914</v>
      </c>
      <c r="E39" s="13" t="s">
        <v>697</v>
      </c>
      <c r="F39" s="13">
        <v>-8.0000000000000002E-3</v>
      </c>
      <c r="G39" s="13" t="s">
        <v>4098</v>
      </c>
      <c r="H39" s="13" t="s">
        <v>4099</v>
      </c>
      <c r="I39" s="14"/>
      <c r="J39" s="13" t="s">
        <v>4100</v>
      </c>
      <c r="K39" s="13" t="s">
        <v>4101</v>
      </c>
      <c r="L39" s="14"/>
      <c r="M39" s="15" t="s">
        <v>4102</v>
      </c>
      <c r="N39" s="13" t="s">
        <v>4103</v>
      </c>
      <c r="O39" s="13">
        <v>-1.7999999999999999E-2</v>
      </c>
    </row>
    <row r="40" spans="1:15" ht="20.25">
      <c r="A40" s="16" t="s">
        <v>303</v>
      </c>
      <c r="B40" s="13">
        <v>1</v>
      </c>
      <c r="C40" s="13" t="s">
        <v>4104</v>
      </c>
      <c r="D40" s="13" t="s">
        <v>4105</v>
      </c>
      <c r="E40" s="14"/>
      <c r="F40" s="14"/>
      <c r="G40" s="13" t="s">
        <v>1407</v>
      </c>
      <c r="H40" s="13" t="s">
        <v>1407</v>
      </c>
      <c r="I40" s="14"/>
      <c r="J40" s="13" t="s">
        <v>1406</v>
      </c>
      <c r="K40" s="13" t="s">
        <v>1406</v>
      </c>
      <c r="L40" s="14"/>
      <c r="M40" s="13" t="s">
        <v>2327</v>
      </c>
      <c r="N40" s="15" t="s">
        <v>1273</v>
      </c>
      <c r="O40" s="13">
        <f>0.034</f>
        <v>3.4000000000000002E-2</v>
      </c>
    </row>
    <row r="41" spans="1:15" ht="20.25">
      <c r="A41" s="16" t="s">
        <v>306</v>
      </c>
      <c r="B41" s="13">
        <v>143</v>
      </c>
      <c r="C41" s="13" t="s">
        <v>1184</v>
      </c>
      <c r="D41" s="13" t="s">
        <v>989</v>
      </c>
      <c r="E41" s="13">
        <v>0.38700000000000001</v>
      </c>
      <c r="F41" s="14"/>
      <c r="G41" s="13" t="s">
        <v>4106</v>
      </c>
      <c r="H41" s="13" t="s">
        <v>4107</v>
      </c>
      <c r="I41" s="14"/>
      <c r="J41" s="13" t="s">
        <v>4108</v>
      </c>
      <c r="K41" s="13" t="s">
        <v>4109</v>
      </c>
      <c r="L41" s="14"/>
      <c r="M41" s="13" t="s">
        <v>2816</v>
      </c>
      <c r="N41" s="13" t="s">
        <v>703</v>
      </c>
      <c r="O41" s="14"/>
    </row>
    <row r="42" spans="1:15" ht="23.25">
      <c r="A42" s="16" t="s">
        <v>309</v>
      </c>
      <c r="B42" s="13">
        <v>2800</v>
      </c>
      <c r="C42" s="13" t="s">
        <v>1901</v>
      </c>
      <c r="D42" s="13" t="s">
        <v>882</v>
      </c>
      <c r="E42" s="13">
        <v>8.5999999999999993E-2</v>
      </c>
      <c r="F42" s="14"/>
      <c r="G42" s="13" t="s">
        <v>4110</v>
      </c>
      <c r="H42" s="13" t="s">
        <v>4111</v>
      </c>
      <c r="I42" s="14"/>
      <c r="J42" s="13" t="s">
        <v>1497</v>
      </c>
      <c r="K42" s="13" t="s">
        <v>4112</v>
      </c>
      <c r="L42" s="14"/>
      <c r="M42" s="13" t="s">
        <v>1156</v>
      </c>
      <c r="N42" s="15" t="s">
        <v>1078</v>
      </c>
      <c r="O42" s="13">
        <f>0.008</f>
        <v>8.0000000000000002E-3</v>
      </c>
    </row>
    <row r="43" spans="1:15" ht="23.25">
      <c r="A43" s="11" t="s">
        <v>315</v>
      </c>
      <c r="B43" s="13">
        <v>17525</v>
      </c>
      <c r="C43" s="15" t="s">
        <v>705</v>
      </c>
      <c r="D43" s="13" t="s">
        <v>1651</v>
      </c>
      <c r="E43" s="13" t="s">
        <v>697</v>
      </c>
      <c r="F43" s="13">
        <v>-0.02</v>
      </c>
      <c r="G43" s="15" t="s">
        <v>4113</v>
      </c>
      <c r="H43" s="13" t="s">
        <v>4114</v>
      </c>
      <c r="I43" s="13">
        <v>-0.14899999999999999</v>
      </c>
      <c r="J43" s="15" t="s">
        <v>3979</v>
      </c>
      <c r="K43" s="13" t="s">
        <v>2786</v>
      </c>
      <c r="L43" s="13">
        <v>-8.1000000000000003E-2</v>
      </c>
      <c r="M43" s="13" t="s">
        <v>4115</v>
      </c>
      <c r="N43" s="13" t="s">
        <v>1829</v>
      </c>
      <c r="O43" s="14"/>
    </row>
    <row r="44" spans="1:15" ht="23.25">
      <c r="A44" s="16" t="s">
        <v>324</v>
      </c>
      <c r="B44" s="13">
        <v>336</v>
      </c>
      <c r="C44" s="15" t="s">
        <v>4116</v>
      </c>
      <c r="D44" s="13" t="s">
        <v>4117</v>
      </c>
      <c r="E44" s="13" t="s">
        <v>697</v>
      </c>
      <c r="F44" s="13">
        <v>-2.9000000000000001E-2</v>
      </c>
      <c r="G44" s="15" t="s">
        <v>4118</v>
      </c>
      <c r="H44" s="13" t="s">
        <v>4119</v>
      </c>
      <c r="I44" s="13">
        <v>-0.246</v>
      </c>
      <c r="J44" s="15" t="s">
        <v>4120</v>
      </c>
      <c r="K44" s="13" t="s">
        <v>4121</v>
      </c>
      <c r="L44" s="13">
        <v>-0.13400000000000001</v>
      </c>
      <c r="M44" s="15" t="s">
        <v>1937</v>
      </c>
      <c r="N44" s="13" t="s">
        <v>4122</v>
      </c>
      <c r="O44" s="13">
        <v>-6.0000000000000001E-3</v>
      </c>
    </row>
    <row r="45" spans="1:15" ht="23.25">
      <c r="A45" s="16" t="s">
        <v>332</v>
      </c>
      <c r="B45" s="13">
        <v>5181</v>
      </c>
      <c r="C45" s="15" t="s">
        <v>892</v>
      </c>
      <c r="D45" s="13" t="s">
        <v>2440</v>
      </c>
      <c r="E45" s="13" t="s">
        <v>697</v>
      </c>
      <c r="F45" s="13">
        <v>-2.5999999999999999E-2</v>
      </c>
      <c r="G45" s="15" t="s">
        <v>4123</v>
      </c>
      <c r="H45" s="13" t="s">
        <v>4124</v>
      </c>
      <c r="I45" s="13">
        <v>-0.19</v>
      </c>
      <c r="J45" s="15" t="s">
        <v>4125</v>
      </c>
      <c r="K45" s="13" t="s">
        <v>4126</v>
      </c>
      <c r="L45" s="13">
        <v>-9.0999999999999998E-2</v>
      </c>
      <c r="M45" s="13" t="s">
        <v>4127</v>
      </c>
      <c r="N45" s="15" t="s">
        <v>4128</v>
      </c>
      <c r="O45" s="13">
        <f>0.034</f>
        <v>3.4000000000000002E-2</v>
      </c>
    </row>
    <row r="46" spans="1:15" ht="23.25">
      <c r="A46" s="16" t="s">
        <v>342</v>
      </c>
      <c r="B46" s="13">
        <v>1245</v>
      </c>
      <c r="C46" s="15" t="s">
        <v>1845</v>
      </c>
      <c r="D46" s="13" t="s">
        <v>4129</v>
      </c>
      <c r="E46" s="13" t="s">
        <v>697</v>
      </c>
      <c r="F46" s="13">
        <v>-0.03</v>
      </c>
      <c r="G46" s="15" t="s">
        <v>4130</v>
      </c>
      <c r="H46" s="13" t="s">
        <v>4131</v>
      </c>
      <c r="I46" s="13">
        <v>-0.28000000000000003</v>
      </c>
      <c r="J46" s="15" t="s">
        <v>4132</v>
      </c>
      <c r="K46" s="13" t="s">
        <v>4133</v>
      </c>
      <c r="L46" s="13">
        <v>-0.08</v>
      </c>
      <c r="M46" s="13" t="s">
        <v>3263</v>
      </c>
      <c r="N46" s="15" t="s">
        <v>4134</v>
      </c>
      <c r="O46" s="13">
        <f>0.016</f>
        <v>1.6E-2</v>
      </c>
    </row>
    <row r="47" spans="1:15" ht="23.25">
      <c r="A47" s="16" t="s">
        <v>351</v>
      </c>
      <c r="B47" s="13">
        <v>10452</v>
      </c>
      <c r="C47" s="15" t="s">
        <v>1818</v>
      </c>
      <c r="D47" s="13" t="s">
        <v>1751</v>
      </c>
      <c r="E47" s="13" t="s">
        <v>697</v>
      </c>
      <c r="F47" s="13">
        <v>-5.1999999999999998E-2</v>
      </c>
      <c r="G47" s="15" t="s">
        <v>4135</v>
      </c>
      <c r="H47" s="13" t="s">
        <v>4136</v>
      </c>
      <c r="I47" s="13">
        <v>-0.17</v>
      </c>
      <c r="J47" s="15" t="s">
        <v>4137</v>
      </c>
      <c r="K47" s="13" t="s">
        <v>4138</v>
      </c>
      <c r="L47" s="13">
        <v>-0.20599999999999999</v>
      </c>
      <c r="M47" s="13" t="s">
        <v>4139</v>
      </c>
      <c r="N47" s="15" t="s">
        <v>4140</v>
      </c>
      <c r="O47" s="13">
        <f>0.075</f>
        <v>7.4999999999999997E-2</v>
      </c>
    </row>
    <row r="48" spans="1:15" ht="23.25">
      <c r="A48" s="16" t="s">
        <v>360</v>
      </c>
      <c r="B48" s="13">
        <v>2294</v>
      </c>
      <c r="C48" s="13" t="s">
        <v>4141</v>
      </c>
      <c r="D48" s="13" t="s">
        <v>4142</v>
      </c>
      <c r="E48" s="13">
        <v>0.73499999999999999</v>
      </c>
      <c r="F48" s="14"/>
      <c r="G48" s="13" t="s">
        <v>4143</v>
      </c>
      <c r="H48" s="13" t="s">
        <v>4144</v>
      </c>
      <c r="I48" s="14"/>
      <c r="J48" s="13" t="s">
        <v>4145</v>
      </c>
      <c r="K48" s="13" t="s">
        <v>4146</v>
      </c>
      <c r="L48" s="14"/>
      <c r="M48" s="13" t="s">
        <v>4082</v>
      </c>
      <c r="N48" s="13" t="s">
        <v>4147</v>
      </c>
      <c r="O48" s="14"/>
    </row>
    <row r="49" spans="1:15" ht="20.25">
      <c r="A49" s="11" t="s">
        <v>369</v>
      </c>
      <c r="B49" s="13">
        <v>503</v>
      </c>
      <c r="C49" s="13" t="s">
        <v>4148</v>
      </c>
      <c r="D49" s="13" t="s">
        <v>4149</v>
      </c>
      <c r="E49" s="13">
        <v>0.17499999999999999</v>
      </c>
      <c r="F49" s="14"/>
      <c r="G49" s="13" t="s">
        <v>4150</v>
      </c>
      <c r="H49" s="13" t="s">
        <v>4151</v>
      </c>
      <c r="I49" s="14"/>
      <c r="J49" s="15" t="s">
        <v>4152</v>
      </c>
      <c r="K49" s="13" t="s">
        <v>4153</v>
      </c>
      <c r="L49" s="13">
        <v>-6.7000000000000004E-2</v>
      </c>
      <c r="M49" s="13" t="s">
        <v>4154</v>
      </c>
      <c r="N49" s="15" t="s">
        <v>3732</v>
      </c>
      <c r="O49" s="13">
        <f>0.049</f>
        <v>4.9000000000000002E-2</v>
      </c>
    </row>
    <row r="50" spans="1:15" ht="23.25">
      <c r="A50" s="11" t="s">
        <v>378</v>
      </c>
      <c r="B50" s="13">
        <v>9592</v>
      </c>
      <c r="C50" s="13" t="s">
        <v>759</v>
      </c>
      <c r="D50" s="15" t="s">
        <v>1370</v>
      </c>
      <c r="E50" s="13" t="s">
        <v>697</v>
      </c>
      <c r="F50" s="13">
        <f>0.005</f>
        <v>5.0000000000000001E-3</v>
      </c>
      <c r="G50" s="15" t="s">
        <v>4155</v>
      </c>
      <c r="H50" s="13" t="s">
        <v>4156</v>
      </c>
      <c r="I50" s="13">
        <v>-1.4E-2</v>
      </c>
      <c r="J50" s="13" t="s">
        <v>4157</v>
      </c>
      <c r="K50" s="15" t="s">
        <v>4158</v>
      </c>
      <c r="L50" s="13">
        <f>0.026</f>
        <v>2.5999999999999999E-2</v>
      </c>
      <c r="M50" s="15" t="s">
        <v>852</v>
      </c>
      <c r="N50" s="13" t="s">
        <v>3224</v>
      </c>
      <c r="O50" s="13">
        <v>-8.0000000000000002E-3</v>
      </c>
    </row>
    <row r="51" spans="1:15" ht="23.25">
      <c r="A51" s="16" t="s">
        <v>387</v>
      </c>
      <c r="B51" s="13">
        <v>3523</v>
      </c>
      <c r="C51" s="15" t="s">
        <v>801</v>
      </c>
      <c r="D51" s="13" t="s">
        <v>2117</v>
      </c>
      <c r="E51" s="13" t="s">
        <v>697</v>
      </c>
      <c r="F51" s="13">
        <v>-1.2E-2</v>
      </c>
      <c r="G51" s="15" t="s">
        <v>4159</v>
      </c>
      <c r="H51" s="13" t="s">
        <v>4160</v>
      </c>
      <c r="I51" s="13">
        <v>-7.6999999999999999E-2</v>
      </c>
      <c r="J51" s="13" t="s">
        <v>4161</v>
      </c>
      <c r="K51" s="13" t="s">
        <v>4162</v>
      </c>
      <c r="L51" s="14"/>
      <c r="M51" s="15" t="s">
        <v>4082</v>
      </c>
      <c r="N51" s="13" t="s">
        <v>4163</v>
      </c>
      <c r="O51" s="13">
        <v>-3.6999999999999998E-2</v>
      </c>
    </row>
    <row r="52" spans="1:15" ht="35.25">
      <c r="A52" s="16" t="s">
        <v>395</v>
      </c>
      <c r="B52" s="13">
        <v>94</v>
      </c>
      <c r="C52" s="13" t="s">
        <v>4164</v>
      </c>
      <c r="D52" s="13" t="s">
        <v>4165</v>
      </c>
      <c r="E52" s="13">
        <v>0.66</v>
      </c>
      <c r="F52" s="14"/>
      <c r="G52" s="13" t="s">
        <v>4166</v>
      </c>
      <c r="H52" s="13" t="s">
        <v>4167</v>
      </c>
      <c r="I52" s="14"/>
      <c r="J52" s="13" t="s">
        <v>4168</v>
      </c>
      <c r="K52" s="13" t="s">
        <v>4169</v>
      </c>
      <c r="L52" s="14"/>
      <c r="M52" s="13" t="s">
        <v>893</v>
      </c>
      <c r="N52" s="15" t="s">
        <v>2035</v>
      </c>
      <c r="O52" s="13">
        <f>0.032</f>
        <v>3.2000000000000001E-2</v>
      </c>
    </row>
    <row r="53" spans="1:15" ht="35.25">
      <c r="A53" s="16" t="s">
        <v>405</v>
      </c>
      <c r="B53" s="13">
        <v>351</v>
      </c>
      <c r="C53" s="13" t="s">
        <v>4170</v>
      </c>
      <c r="D53" s="13" t="s">
        <v>4171</v>
      </c>
      <c r="E53" s="13">
        <v>0.13200000000000001</v>
      </c>
      <c r="F53" s="14"/>
      <c r="G53" s="13" t="s">
        <v>4172</v>
      </c>
      <c r="H53" s="13" t="s">
        <v>4173</v>
      </c>
      <c r="I53" s="14"/>
      <c r="J53" s="13" t="s">
        <v>4174</v>
      </c>
      <c r="K53" s="13" t="s">
        <v>4175</v>
      </c>
      <c r="L53" s="14"/>
      <c r="M53" s="15" t="s">
        <v>992</v>
      </c>
      <c r="N53" s="13" t="s">
        <v>4176</v>
      </c>
      <c r="O53" s="13">
        <v>-8.9999999999999993E-3</v>
      </c>
    </row>
    <row r="54" spans="1:15" ht="23.25">
      <c r="A54" s="16" t="s">
        <v>414</v>
      </c>
      <c r="B54" s="13">
        <v>1611</v>
      </c>
      <c r="C54" s="13" t="s">
        <v>736</v>
      </c>
      <c r="D54" s="13" t="s">
        <v>4177</v>
      </c>
      <c r="E54" s="13">
        <v>0.30099999999999999</v>
      </c>
      <c r="F54" s="14"/>
      <c r="G54" s="13" t="s">
        <v>4178</v>
      </c>
      <c r="H54" s="13" t="s">
        <v>4179</v>
      </c>
      <c r="I54" s="14"/>
      <c r="J54" s="13" t="s">
        <v>781</v>
      </c>
      <c r="K54" s="13" t="s">
        <v>4180</v>
      </c>
      <c r="L54" s="14"/>
      <c r="M54" s="13" t="s">
        <v>1560</v>
      </c>
      <c r="N54" s="13" t="s">
        <v>1793</v>
      </c>
      <c r="O54" s="14"/>
    </row>
    <row r="55" spans="1:15" ht="23.25">
      <c r="A55" s="16" t="s">
        <v>424</v>
      </c>
      <c r="B55" s="13">
        <v>4538</v>
      </c>
      <c r="C55" s="15" t="s">
        <v>3665</v>
      </c>
      <c r="D55" s="13" t="s">
        <v>3637</v>
      </c>
      <c r="E55" s="13" t="s">
        <v>697</v>
      </c>
      <c r="F55" s="13">
        <v>-1.2E-2</v>
      </c>
      <c r="G55" s="15" t="s">
        <v>4181</v>
      </c>
      <c r="H55" s="13" t="s">
        <v>4182</v>
      </c>
      <c r="I55" s="13">
        <v>-5.3999999999999999E-2</v>
      </c>
      <c r="J55" s="13" t="s">
        <v>4183</v>
      </c>
      <c r="K55" s="15" t="s">
        <v>4184</v>
      </c>
      <c r="L55" s="13">
        <f>0.034</f>
        <v>3.4000000000000002E-2</v>
      </c>
      <c r="M55" s="15" t="s">
        <v>4083</v>
      </c>
      <c r="N55" s="13" t="s">
        <v>4185</v>
      </c>
      <c r="O55" s="13">
        <v>-4.2999999999999997E-2</v>
      </c>
    </row>
    <row r="56" spans="1:15" ht="35.25">
      <c r="A56" s="16" t="s">
        <v>432</v>
      </c>
      <c r="B56" s="13">
        <v>57</v>
      </c>
      <c r="C56" s="13" t="s">
        <v>4186</v>
      </c>
      <c r="D56" s="13" t="s">
        <v>4187</v>
      </c>
      <c r="E56" s="13">
        <v>0.22600000000000001</v>
      </c>
      <c r="F56" s="14"/>
      <c r="G56" s="13" t="s">
        <v>4188</v>
      </c>
      <c r="H56" s="13" t="s">
        <v>4189</v>
      </c>
      <c r="I56" s="14"/>
      <c r="J56" s="13" t="s">
        <v>4190</v>
      </c>
      <c r="K56" s="13" t="s">
        <v>4191</v>
      </c>
      <c r="L56" s="14"/>
      <c r="M56" s="13" t="s">
        <v>4030</v>
      </c>
      <c r="N56" s="15" t="s">
        <v>2034</v>
      </c>
      <c r="O56" s="13">
        <f>0.037</f>
        <v>3.6999999999999998E-2</v>
      </c>
    </row>
    <row r="57" spans="1:15" ht="23.25">
      <c r="A57" s="16" t="s">
        <v>441</v>
      </c>
      <c r="B57" s="13">
        <v>491</v>
      </c>
      <c r="C57" s="13" t="s">
        <v>4192</v>
      </c>
      <c r="D57" s="15" t="s">
        <v>4193</v>
      </c>
      <c r="E57" s="13" t="s">
        <v>697</v>
      </c>
      <c r="F57" s="13">
        <f>0.014</f>
        <v>1.4E-2</v>
      </c>
      <c r="G57" s="13" t="s">
        <v>4194</v>
      </c>
      <c r="H57" s="15" t="s">
        <v>4195</v>
      </c>
      <c r="I57" s="13">
        <f>0.033</f>
        <v>3.3000000000000002E-2</v>
      </c>
      <c r="J57" s="13" t="s">
        <v>4196</v>
      </c>
      <c r="K57" s="15" t="s">
        <v>4197</v>
      </c>
      <c r="L57" s="13">
        <f>0.06</f>
        <v>0.06</v>
      </c>
      <c r="M57" s="13" t="s">
        <v>4198</v>
      </c>
      <c r="N57" s="13" t="s">
        <v>4154</v>
      </c>
      <c r="O57" s="14"/>
    </row>
    <row r="58" spans="1:15" ht="35.25">
      <c r="A58" s="16" t="s">
        <v>449</v>
      </c>
      <c r="B58" s="13">
        <v>56</v>
      </c>
      <c r="C58" s="13" t="s">
        <v>4199</v>
      </c>
      <c r="D58" s="13" t="s">
        <v>4200</v>
      </c>
      <c r="E58" s="13">
        <v>0.188</v>
      </c>
      <c r="F58" s="14"/>
      <c r="G58" s="13" t="s">
        <v>4201</v>
      </c>
      <c r="H58" s="13" t="s">
        <v>4202</v>
      </c>
      <c r="I58" s="14"/>
      <c r="J58" s="13" t="s">
        <v>4203</v>
      </c>
      <c r="K58" s="13" t="s">
        <v>4204</v>
      </c>
      <c r="L58" s="14"/>
      <c r="M58" s="15" t="s">
        <v>2586</v>
      </c>
      <c r="N58" s="13" t="s">
        <v>4205</v>
      </c>
      <c r="O58" s="13">
        <v>-1.0999999999999999E-2</v>
      </c>
    </row>
    <row r="59" spans="1:15" ht="20.25">
      <c r="A59" s="16" t="s">
        <v>460</v>
      </c>
      <c r="B59" s="13">
        <v>551</v>
      </c>
      <c r="C59" s="13" t="s">
        <v>2895</v>
      </c>
      <c r="D59" s="13" t="s">
        <v>1227</v>
      </c>
      <c r="E59" s="13">
        <v>0.20699999999999999</v>
      </c>
      <c r="F59" s="14"/>
      <c r="G59" s="13" t="s">
        <v>4206</v>
      </c>
      <c r="H59" s="13" t="s">
        <v>4207</v>
      </c>
      <c r="I59" s="14"/>
      <c r="J59" s="13" t="s">
        <v>4208</v>
      </c>
      <c r="K59" s="13" t="s">
        <v>4209</v>
      </c>
      <c r="L59" s="14"/>
      <c r="M59" s="13" t="s">
        <v>4210</v>
      </c>
      <c r="N59" s="15" t="s">
        <v>3114</v>
      </c>
      <c r="O59" s="13">
        <f>0.023</f>
        <v>2.3E-2</v>
      </c>
    </row>
    <row r="60" spans="1:15" ht="23.25">
      <c r="A60" s="16" t="s">
        <v>468</v>
      </c>
      <c r="B60" s="13">
        <v>43</v>
      </c>
      <c r="C60" s="13" t="s">
        <v>4211</v>
      </c>
      <c r="D60" s="13" t="s">
        <v>4212</v>
      </c>
      <c r="E60" s="13">
        <v>0.371</v>
      </c>
      <c r="F60" s="14"/>
      <c r="G60" s="13" t="s">
        <v>4213</v>
      </c>
      <c r="H60" s="13" t="s">
        <v>4214</v>
      </c>
      <c r="I60" s="14"/>
      <c r="J60" s="13" t="s">
        <v>4215</v>
      </c>
      <c r="K60" s="13" t="s">
        <v>4216</v>
      </c>
      <c r="L60" s="14"/>
      <c r="M60" s="15" t="s">
        <v>4005</v>
      </c>
      <c r="N60" s="13" t="s">
        <v>4030</v>
      </c>
      <c r="O60" s="13">
        <v>-0.01</v>
      </c>
    </row>
    <row r="61" spans="1:15" ht="35.25">
      <c r="A61" s="16" t="s">
        <v>476</v>
      </c>
      <c r="B61" s="13">
        <v>236</v>
      </c>
      <c r="C61" s="13" t="s">
        <v>4217</v>
      </c>
      <c r="D61" s="13" t="s">
        <v>4218</v>
      </c>
      <c r="E61" s="13">
        <v>0.105</v>
      </c>
      <c r="F61" s="14"/>
      <c r="G61" s="13" t="s">
        <v>4219</v>
      </c>
      <c r="H61" s="13" t="s">
        <v>4220</v>
      </c>
      <c r="I61" s="14"/>
      <c r="J61" s="13" t="s">
        <v>4221</v>
      </c>
      <c r="K61" s="13" t="s">
        <v>4222</v>
      </c>
      <c r="L61" s="14"/>
      <c r="M61" s="13" t="s">
        <v>4223</v>
      </c>
      <c r="N61" s="15" t="s">
        <v>3976</v>
      </c>
      <c r="O61" s="13">
        <f>0.039</f>
        <v>3.9E-2</v>
      </c>
    </row>
    <row r="62" spans="1:15" ht="35.25">
      <c r="A62" s="16" t="s">
        <v>484</v>
      </c>
      <c r="B62" s="13">
        <v>2</v>
      </c>
      <c r="C62" s="13" t="s">
        <v>4224</v>
      </c>
      <c r="D62" s="13" t="s">
        <v>4225</v>
      </c>
      <c r="E62" s="13">
        <v>1.7999999999999999E-2</v>
      </c>
      <c r="F62" s="14"/>
      <c r="G62" s="13" t="s">
        <v>4226</v>
      </c>
      <c r="H62" s="13" t="s">
        <v>4227</v>
      </c>
      <c r="I62" s="14"/>
      <c r="J62" s="13" t="s">
        <v>688</v>
      </c>
      <c r="K62" s="13" t="s">
        <v>688</v>
      </c>
      <c r="L62" s="14"/>
      <c r="M62" s="13" t="s">
        <v>1651</v>
      </c>
      <c r="N62" s="15" t="s">
        <v>2785</v>
      </c>
      <c r="O62" s="13">
        <f>0.018</f>
        <v>1.7999999999999999E-2</v>
      </c>
    </row>
    <row r="63" spans="1:15" ht="35.25">
      <c r="A63" s="16" t="s">
        <v>491</v>
      </c>
      <c r="B63" s="13">
        <v>11</v>
      </c>
      <c r="C63" s="13" t="s">
        <v>4228</v>
      </c>
      <c r="D63" s="13" t="s">
        <v>4229</v>
      </c>
      <c r="E63" s="13">
        <v>0.39100000000000001</v>
      </c>
      <c r="F63" s="14"/>
      <c r="G63" s="13" t="s">
        <v>4230</v>
      </c>
      <c r="H63" s="13" t="s">
        <v>4231</v>
      </c>
      <c r="I63" s="14"/>
      <c r="J63" s="13" t="s">
        <v>4232</v>
      </c>
      <c r="K63" s="13" t="s">
        <v>4233</v>
      </c>
      <c r="L63" s="14"/>
      <c r="M63" s="13" t="s">
        <v>4234</v>
      </c>
      <c r="N63" s="15" t="s">
        <v>1751</v>
      </c>
      <c r="O63" s="13">
        <f>0.021</f>
        <v>2.1000000000000001E-2</v>
      </c>
    </row>
    <row r="64" spans="1:15" ht="35.25">
      <c r="A64" s="16" t="s">
        <v>502</v>
      </c>
      <c r="B64" s="13">
        <v>1</v>
      </c>
      <c r="C64" s="13" t="s">
        <v>4235</v>
      </c>
      <c r="D64" s="13" t="s">
        <v>4236</v>
      </c>
      <c r="E64" s="14"/>
      <c r="F64" s="14"/>
      <c r="G64" s="13" t="s">
        <v>4237</v>
      </c>
      <c r="H64" s="13" t="s">
        <v>1772</v>
      </c>
      <c r="I64" s="14"/>
      <c r="J64" s="13" t="s">
        <v>688</v>
      </c>
      <c r="K64" s="13" t="s">
        <v>688</v>
      </c>
      <c r="L64" s="14"/>
      <c r="M64" s="13" t="s">
        <v>4238</v>
      </c>
      <c r="N64" s="15" t="s">
        <v>2757</v>
      </c>
      <c r="O64" s="13">
        <f>0.011</f>
        <v>1.0999999999999999E-2</v>
      </c>
    </row>
    <row r="65" spans="1:15" ht="20.25">
      <c r="A65" s="11" t="s">
        <v>508</v>
      </c>
      <c r="B65" s="13">
        <v>96897</v>
      </c>
      <c r="C65" s="13" t="s">
        <v>4239</v>
      </c>
      <c r="D65" s="15" t="s">
        <v>794</v>
      </c>
      <c r="E65" s="13" t="s">
        <v>697</v>
      </c>
      <c r="F65" s="13">
        <f>0.001</f>
        <v>1E-3</v>
      </c>
      <c r="G65" s="13" t="s">
        <v>3501</v>
      </c>
      <c r="H65" s="15" t="s">
        <v>4240</v>
      </c>
      <c r="I65" s="13">
        <f>0.008</f>
        <v>8.0000000000000002E-3</v>
      </c>
      <c r="J65" s="13" t="s">
        <v>2614</v>
      </c>
      <c r="K65" s="15" t="s">
        <v>1967</v>
      </c>
      <c r="L65" s="13">
        <f>0.003</f>
        <v>3.0000000000000001E-3</v>
      </c>
      <c r="M65" s="15" t="s">
        <v>3520</v>
      </c>
      <c r="N65" s="13" t="s">
        <v>4241</v>
      </c>
      <c r="O65" s="13">
        <v>-6.0000000000000001E-3</v>
      </c>
    </row>
    <row r="66" spans="1:15" ht="23.25">
      <c r="A66" s="16" t="s">
        <v>514</v>
      </c>
      <c r="B66" s="13">
        <v>5588</v>
      </c>
      <c r="C66" s="15" t="s">
        <v>4242</v>
      </c>
      <c r="D66" s="13" t="s">
        <v>4243</v>
      </c>
      <c r="E66" s="13" t="s">
        <v>697</v>
      </c>
      <c r="F66" s="13">
        <v>-1.7000000000000001E-2</v>
      </c>
      <c r="G66" s="15" t="s">
        <v>4244</v>
      </c>
      <c r="H66" s="13" t="s">
        <v>4245</v>
      </c>
      <c r="I66" s="13">
        <v>-9.4E-2</v>
      </c>
      <c r="J66" s="15" t="s">
        <v>4246</v>
      </c>
      <c r="K66" s="13" t="s">
        <v>4247</v>
      </c>
      <c r="L66" s="13">
        <v>-6.8000000000000005E-2</v>
      </c>
      <c r="M66" s="13" t="s">
        <v>4248</v>
      </c>
      <c r="N66" s="15" t="s">
        <v>4249</v>
      </c>
      <c r="O66" s="13">
        <f>0.027</f>
        <v>2.7E-2</v>
      </c>
    </row>
    <row r="67" spans="1:15" ht="23.25">
      <c r="A67" s="16" t="s">
        <v>523</v>
      </c>
      <c r="B67" s="13">
        <v>1</v>
      </c>
      <c r="C67" s="13" t="s">
        <v>4250</v>
      </c>
      <c r="D67" s="13" t="s">
        <v>4251</v>
      </c>
      <c r="E67" s="14"/>
      <c r="F67" s="14"/>
      <c r="G67" s="13" t="s">
        <v>1760</v>
      </c>
      <c r="H67" s="13" t="s">
        <v>1760</v>
      </c>
      <c r="I67" s="14"/>
      <c r="J67" s="13" t="s">
        <v>688</v>
      </c>
      <c r="K67" s="13" t="s">
        <v>688</v>
      </c>
      <c r="L67" s="14"/>
      <c r="M67" s="15" t="s">
        <v>4238</v>
      </c>
      <c r="N67" s="13" t="s">
        <v>4147</v>
      </c>
      <c r="O67" s="13">
        <v>-5.0000000000000001E-3</v>
      </c>
    </row>
    <row r="68" spans="1:15" ht="23.25">
      <c r="A68" s="16" t="s">
        <v>531</v>
      </c>
      <c r="B68" s="13">
        <v>0</v>
      </c>
      <c r="C68" s="13" t="s">
        <v>1406</v>
      </c>
      <c r="D68" s="13" t="s">
        <v>1406</v>
      </c>
      <c r="E68" s="14"/>
      <c r="F68" s="14"/>
      <c r="G68" s="13" t="s">
        <v>1407</v>
      </c>
      <c r="H68" s="13" t="s">
        <v>1407</v>
      </c>
      <c r="I68" s="14"/>
      <c r="J68" s="13" t="s">
        <v>1406</v>
      </c>
      <c r="K68" s="13" t="s">
        <v>1406</v>
      </c>
      <c r="L68" s="14"/>
      <c r="M68" s="13" t="s">
        <v>1406</v>
      </c>
      <c r="N68" s="13" t="s">
        <v>1406</v>
      </c>
      <c r="O68" s="14"/>
    </row>
    <row r="69" spans="1:15" ht="23.25">
      <c r="A69" s="16" t="s">
        <v>538</v>
      </c>
      <c r="B69" s="13">
        <v>0</v>
      </c>
      <c r="C69" s="13" t="s">
        <v>1406</v>
      </c>
      <c r="D69" s="13" t="s">
        <v>1406</v>
      </c>
      <c r="E69" s="14"/>
      <c r="F69" s="14"/>
      <c r="G69" s="13" t="s">
        <v>1407</v>
      </c>
      <c r="H69" s="13" t="s">
        <v>1407</v>
      </c>
      <c r="I69" s="14"/>
      <c r="J69" s="13" t="s">
        <v>1406</v>
      </c>
      <c r="K69" s="13" t="s">
        <v>1406</v>
      </c>
      <c r="L69" s="14"/>
      <c r="M69" s="13" t="s">
        <v>1406</v>
      </c>
      <c r="N69" s="13" t="s">
        <v>1406</v>
      </c>
      <c r="O69" s="14"/>
    </row>
    <row r="70" spans="1:15" ht="20.25">
      <c r="A70" s="16" t="s">
        <v>541</v>
      </c>
      <c r="B70" s="13">
        <v>0</v>
      </c>
      <c r="C70" s="13" t="s">
        <v>1406</v>
      </c>
      <c r="D70" s="13" t="s">
        <v>1406</v>
      </c>
      <c r="E70" s="14"/>
      <c r="F70" s="14"/>
      <c r="G70" s="13" t="s">
        <v>1407</v>
      </c>
      <c r="H70" s="13" t="s">
        <v>1407</v>
      </c>
      <c r="I70" s="14"/>
      <c r="J70" s="13" t="s">
        <v>1406</v>
      </c>
      <c r="K70" s="13" t="s">
        <v>1406</v>
      </c>
      <c r="L70" s="14"/>
      <c r="M70" s="13" t="s">
        <v>1406</v>
      </c>
      <c r="N70" s="13" t="s">
        <v>1406</v>
      </c>
      <c r="O70" s="14"/>
    </row>
    <row r="71" spans="1:15" ht="20.25">
      <c r="A71" s="16" t="s">
        <v>546</v>
      </c>
      <c r="B71" s="13">
        <v>0</v>
      </c>
      <c r="C71" s="13" t="s">
        <v>1406</v>
      </c>
      <c r="D71" s="13" t="s">
        <v>1406</v>
      </c>
      <c r="E71" s="14"/>
      <c r="F71" s="14"/>
      <c r="G71" s="13" t="s">
        <v>1407</v>
      </c>
      <c r="H71" s="13" t="s">
        <v>1407</v>
      </c>
      <c r="I71" s="14"/>
      <c r="J71" s="13" t="s">
        <v>1406</v>
      </c>
      <c r="K71" s="13" t="s">
        <v>1406</v>
      </c>
      <c r="L71" s="14"/>
      <c r="M71" s="13" t="s">
        <v>1406</v>
      </c>
      <c r="N71" s="13" t="s">
        <v>1406</v>
      </c>
      <c r="O71" s="14"/>
    </row>
    <row r="72" spans="1:15" ht="23.25">
      <c r="A72" s="16" t="s">
        <v>552</v>
      </c>
      <c r="B72" s="13">
        <v>7</v>
      </c>
      <c r="C72" s="13" t="s">
        <v>4252</v>
      </c>
      <c r="D72" s="13" t="s">
        <v>4253</v>
      </c>
      <c r="E72" s="13">
        <v>0.68200000000000005</v>
      </c>
      <c r="F72" s="14"/>
      <c r="G72" s="13" t="s">
        <v>3876</v>
      </c>
      <c r="H72" s="13" t="s">
        <v>3875</v>
      </c>
      <c r="I72" s="14"/>
      <c r="J72" s="13" t="s">
        <v>4254</v>
      </c>
      <c r="K72" s="13" t="s">
        <v>4255</v>
      </c>
      <c r="L72" s="14"/>
      <c r="M72" s="15" t="s">
        <v>4256</v>
      </c>
      <c r="N72" s="13" t="s">
        <v>4257</v>
      </c>
      <c r="O72" s="13">
        <v>-1.2E-2</v>
      </c>
    </row>
    <row r="73" spans="1:15" ht="23.25">
      <c r="A73" s="16" t="s">
        <v>557</v>
      </c>
      <c r="B73" s="13">
        <v>0</v>
      </c>
      <c r="C73" s="13" t="s">
        <v>1406</v>
      </c>
      <c r="D73" s="13" t="s">
        <v>1406</v>
      </c>
      <c r="E73" s="14"/>
      <c r="F73" s="14"/>
      <c r="G73" s="13" t="s">
        <v>1407</v>
      </c>
      <c r="H73" s="13" t="s">
        <v>1407</v>
      </c>
      <c r="I73" s="14"/>
      <c r="J73" s="13" t="s">
        <v>1406</v>
      </c>
      <c r="K73" s="13" t="s">
        <v>1406</v>
      </c>
      <c r="L73" s="14"/>
      <c r="M73" s="13" t="s">
        <v>1406</v>
      </c>
      <c r="N73" s="13" t="s">
        <v>1406</v>
      </c>
      <c r="O73" s="14"/>
    </row>
    <row r="74" spans="1:15" ht="23.25">
      <c r="A74" s="16" t="s">
        <v>560</v>
      </c>
      <c r="B74" s="13">
        <v>0</v>
      </c>
      <c r="C74" s="13" t="s">
        <v>1406</v>
      </c>
      <c r="D74" s="13" t="s">
        <v>1406</v>
      </c>
      <c r="E74" s="14"/>
      <c r="F74" s="14"/>
      <c r="G74" s="13" t="s">
        <v>1407</v>
      </c>
      <c r="H74" s="13" t="s">
        <v>1407</v>
      </c>
      <c r="I74" s="14"/>
      <c r="J74" s="13" t="s">
        <v>1406</v>
      </c>
      <c r="K74" s="13" t="s">
        <v>1406</v>
      </c>
      <c r="L74" s="14"/>
      <c r="M74" s="13" t="s">
        <v>1406</v>
      </c>
      <c r="N74" s="13" t="s">
        <v>1406</v>
      </c>
      <c r="O74" s="14"/>
    </row>
    <row r="75" spans="1:15" ht="23.25">
      <c r="A75" s="16" t="s">
        <v>562</v>
      </c>
      <c r="B75" s="13">
        <v>0</v>
      </c>
      <c r="C75" s="13" t="s">
        <v>1406</v>
      </c>
      <c r="D75" s="13" t="s">
        <v>1406</v>
      </c>
      <c r="E75" s="14"/>
      <c r="F75" s="14"/>
      <c r="G75" s="13" t="s">
        <v>1407</v>
      </c>
      <c r="H75" s="13" t="s">
        <v>1407</v>
      </c>
      <c r="I75" s="14"/>
      <c r="J75" s="13" t="s">
        <v>1406</v>
      </c>
      <c r="K75" s="13" t="s">
        <v>1406</v>
      </c>
      <c r="L75" s="14"/>
      <c r="M75" s="13" t="s">
        <v>1406</v>
      </c>
      <c r="N75" s="13" t="s">
        <v>1406</v>
      </c>
      <c r="O75" s="14"/>
    </row>
    <row r="76" spans="1:15" ht="20.25">
      <c r="A76" s="16" t="s">
        <v>567</v>
      </c>
      <c r="B76" s="13">
        <v>1</v>
      </c>
      <c r="C76" s="13" t="s">
        <v>4258</v>
      </c>
      <c r="D76" s="13" t="s">
        <v>4259</v>
      </c>
      <c r="E76" s="14"/>
      <c r="F76" s="14"/>
      <c r="G76" s="13" t="s">
        <v>1760</v>
      </c>
      <c r="H76" s="13" t="s">
        <v>1407</v>
      </c>
      <c r="I76" s="14"/>
      <c r="J76" s="13" t="s">
        <v>688</v>
      </c>
      <c r="K76" s="13" t="s">
        <v>688</v>
      </c>
      <c r="L76" s="14"/>
      <c r="M76" s="13" t="s">
        <v>4260</v>
      </c>
      <c r="N76" s="15" t="s">
        <v>1120</v>
      </c>
      <c r="O76" s="13">
        <f>0.038</f>
        <v>3.7999999999999999E-2</v>
      </c>
    </row>
    <row r="77" spans="1:15" ht="23.25">
      <c r="A77" s="16" t="s">
        <v>574</v>
      </c>
      <c r="B77" s="13">
        <v>9</v>
      </c>
      <c r="C77" s="13" t="s">
        <v>4261</v>
      </c>
      <c r="D77" s="13" t="s">
        <v>4262</v>
      </c>
      <c r="E77" s="13" t="s">
        <v>697</v>
      </c>
      <c r="F77" s="14"/>
      <c r="G77" s="13" t="s">
        <v>3876</v>
      </c>
      <c r="H77" s="13" t="s">
        <v>3876</v>
      </c>
      <c r="I77" s="14"/>
      <c r="J77" s="13" t="s">
        <v>4263</v>
      </c>
      <c r="K77" s="13" t="s">
        <v>4264</v>
      </c>
      <c r="L77" s="14"/>
      <c r="M77" s="15" t="s">
        <v>4265</v>
      </c>
      <c r="N77" s="13" t="s">
        <v>4266</v>
      </c>
      <c r="O77" s="13">
        <v>-0.01</v>
      </c>
    </row>
    <row r="78" spans="1:15" ht="23.25">
      <c r="A78" s="16" t="s">
        <v>581</v>
      </c>
      <c r="B78" s="13">
        <v>25</v>
      </c>
      <c r="C78" s="13" t="s">
        <v>4267</v>
      </c>
      <c r="D78" s="13" t="s">
        <v>4268</v>
      </c>
      <c r="E78" s="13">
        <v>8.3000000000000004E-2</v>
      </c>
      <c r="F78" s="14"/>
      <c r="G78" s="13" t="s">
        <v>4269</v>
      </c>
      <c r="H78" s="13" t="s">
        <v>2565</v>
      </c>
      <c r="I78" s="14"/>
      <c r="J78" s="13" t="s">
        <v>688</v>
      </c>
      <c r="K78" s="13" t="s">
        <v>4270</v>
      </c>
      <c r="L78" s="14"/>
      <c r="M78" s="13" t="s">
        <v>4271</v>
      </c>
      <c r="N78" s="15" t="s">
        <v>4030</v>
      </c>
      <c r="O78" s="13">
        <f>0.058</f>
        <v>5.8000000000000003E-2</v>
      </c>
    </row>
    <row r="79" spans="1:15" ht="35.25">
      <c r="A79" s="16" t="s">
        <v>586</v>
      </c>
      <c r="B79" s="13">
        <v>883</v>
      </c>
      <c r="C79" s="13" t="s">
        <v>4272</v>
      </c>
      <c r="D79" s="15" t="s">
        <v>3045</v>
      </c>
      <c r="E79" s="13" t="s">
        <v>697</v>
      </c>
      <c r="F79" s="13">
        <f>0.013</f>
        <v>1.2999999999999999E-2</v>
      </c>
      <c r="G79" s="13" t="s">
        <v>4273</v>
      </c>
      <c r="H79" s="13" t="s">
        <v>4274</v>
      </c>
      <c r="I79" s="14"/>
      <c r="J79" s="13" t="s">
        <v>4275</v>
      </c>
      <c r="K79" s="13" t="s">
        <v>4276</v>
      </c>
      <c r="L79" s="14"/>
      <c r="M79" s="13" t="s">
        <v>4277</v>
      </c>
      <c r="N79" s="15" t="s">
        <v>4278</v>
      </c>
      <c r="O79" s="13">
        <f>0.012</f>
        <v>1.2E-2</v>
      </c>
    </row>
    <row r="80" spans="1:15" ht="20.25">
      <c r="A80" s="16" t="s">
        <v>596</v>
      </c>
      <c r="B80" s="13">
        <v>93301</v>
      </c>
      <c r="C80" s="13" t="s">
        <v>1101</v>
      </c>
      <c r="D80" s="13" t="s">
        <v>4279</v>
      </c>
      <c r="E80" s="13">
        <v>2E-3</v>
      </c>
      <c r="F80" s="14"/>
      <c r="G80" s="13" t="s">
        <v>1156</v>
      </c>
      <c r="H80" s="13" t="s">
        <v>1273</v>
      </c>
      <c r="I80" s="14"/>
      <c r="J80" s="15" t="s">
        <v>2824</v>
      </c>
      <c r="K80" s="13" t="s">
        <v>838</v>
      </c>
      <c r="L80" s="13">
        <v>-8.9999999999999993E-3</v>
      </c>
      <c r="M80" s="13" t="s">
        <v>4280</v>
      </c>
      <c r="N80" s="15" t="s">
        <v>4281</v>
      </c>
      <c r="O80" s="13">
        <f>0.043</f>
        <v>4.2999999999999997E-2</v>
      </c>
    </row>
    <row r="81" spans="1:19" ht="35.25">
      <c r="A81" s="16" t="s">
        <v>606</v>
      </c>
      <c r="B81" s="13">
        <v>2417</v>
      </c>
      <c r="C81" s="13" t="s">
        <v>4282</v>
      </c>
      <c r="D81" s="13" t="s">
        <v>4283</v>
      </c>
      <c r="E81" s="13">
        <v>0.77800000000000002</v>
      </c>
      <c r="F81" s="14"/>
      <c r="G81" s="13" t="s">
        <v>4284</v>
      </c>
      <c r="H81" s="13" t="s">
        <v>4285</v>
      </c>
      <c r="I81" s="14"/>
      <c r="J81" s="13" t="s">
        <v>4286</v>
      </c>
      <c r="K81" s="13" t="s">
        <v>4287</v>
      </c>
      <c r="L81" s="14"/>
      <c r="M81" s="15" t="s">
        <v>4288</v>
      </c>
      <c r="N81" s="13" t="s">
        <v>4289</v>
      </c>
      <c r="O81" s="13">
        <v>-2.7E-2</v>
      </c>
    </row>
    <row r="82" spans="1:19" ht="35.25">
      <c r="A82" s="16" t="s">
        <v>613</v>
      </c>
      <c r="B82" s="13">
        <v>3649</v>
      </c>
      <c r="C82" s="13" t="s">
        <v>4290</v>
      </c>
      <c r="D82" s="15" t="s">
        <v>4291</v>
      </c>
      <c r="E82" s="13" t="s">
        <v>697</v>
      </c>
      <c r="F82" s="13">
        <f>0.007</f>
        <v>7.0000000000000001E-3</v>
      </c>
      <c r="G82" s="13" t="s">
        <v>4292</v>
      </c>
      <c r="H82" s="13" t="s">
        <v>4293</v>
      </c>
      <c r="I82" s="14"/>
      <c r="J82" s="13" t="s">
        <v>4294</v>
      </c>
      <c r="K82" s="13" t="s">
        <v>4295</v>
      </c>
      <c r="L82" s="14"/>
      <c r="M82" s="13" t="s">
        <v>4296</v>
      </c>
      <c r="N82" s="13" t="s">
        <v>4297</v>
      </c>
      <c r="O82" s="14"/>
    </row>
    <row r="83" spans="1:19" ht="20.25">
      <c r="A83" s="16" t="s">
        <v>622</v>
      </c>
      <c r="B83" s="13">
        <v>4377</v>
      </c>
      <c r="C83" s="15" t="s">
        <v>2344</v>
      </c>
      <c r="D83" s="13" t="s">
        <v>3754</v>
      </c>
      <c r="E83" s="13" t="s">
        <v>697</v>
      </c>
      <c r="F83" s="13">
        <v>-4.4999999999999998E-2</v>
      </c>
      <c r="G83" s="15" t="s">
        <v>4298</v>
      </c>
      <c r="H83" s="13" t="s">
        <v>4299</v>
      </c>
      <c r="I83" s="13">
        <v>-0.223</v>
      </c>
      <c r="J83" s="13" t="s">
        <v>4300</v>
      </c>
      <c r="K83" s="15" t="s">
        <v>1376</v>
      </c>
      <c r="L83" s="13">
        <f>0.092</f>
        <v>9.1999999999999998E-2</v>
      </c>
      <c r="M83" s="15" t="s">
        <v>2034</v>
      </c>
      <c r="N83" s="13" t="s">
        <v>4301</v>
      </c>
      <c r="O83" s="13">
        <v>-0.191</v>
      </c>
    </row>
    <row r="84" spans="1:19" ht="23.25">
      <c r="A84" s="16" t="s">
        <v>627</v>
      </c>
      <c r="B84" s="13">
        <v>0</v>
      </c>
      <c r="C84" s="13" t="s">
        <v>1406</v>
      </c>
      <c r="D84" s="13" t="s">
        <v>1406</v>
      </c>
      <c r="E84" s="14"/>
      <c r="F84" s="14"/>
      <c r="G84" s="13" t="s">
        <v>1407</v>
      </c>
      <c r="H84" s="13" t="s">
        <v>1407</v>
      </c>
      <c r="I84" s="14"/>
      <c r="J84" s="13" t="s">
        <v>1406</v>
      </c>
      <c r="K84" s="13" t="s">
        <v>1406</v>
      </c>
      <c r="L84" s="14"/>
      <c r="M84" s="13" t="s">
        <v>1406</v>
      </c>
      <c r="N84" s="13" t="s">
        <v>1406</v>
      </c>
      <c r="O84" s="14"/>
    </row>
    <row r="85" spans="1:19" ht="35.25">
      <c r="A85" s="16" t="s">
        <v>502</v>
      </c>
      <c r="B85" s="13">
        <v>1</v>
      </c>
      <c r="C85" s="13" t="s">
        <v>4235</v>
      </c>
      <c r="D85" s="13" t="s">
        <v>4236</v>
      </c>
      <c r="E85" s="14"/>
      <c r="F85" s="14"/>
      <c r="G85" s="13" t="s">
        <v>4237</v>
      </c>
      <c r="H85" s="13" t="s">
        <v>1772</v>
      </c>
      <c r="I85" s="14"/>
      <c r="J85" s="13" t="s">
        <v>688</v>
      </c>
      <c r="K85" s="13" t="s">
        <v>688</v>
      </c>
      <c r="L85" s="14"/>
      <c r="M85" s="13" t="s">
        <v>4238</v>
      </c>
      <c r="N85" s="15" t="s">
        <v>2757</v>
      </c>
      <c r="O85" s="13">
        <f>0.011</f>
        <v>1.0999999999999999E-2</v>
      </c>
    </row>
    <row r="86" spans="1:19" ht="23.25">
      <c r="A86" s="16" t="s">
        <v>635</v>
      </c>
      <c r="B86" s="13">
        <v>1047</v>
      </c>
      <c r="C86" s="15" t="s">
        <v>1929</v>
      </c>
      <c r="D86" s="13" t="s">
        <v>4193</v>
      </c>
      <c r="E86" s="13">
        <v>1E-3</v>
      </c>
      <c r="F86" s="13">
        <v>-8.0000000000000002E-3</v>
      </c>
      <c r="G86" s="13" t="s">
        <v>4302</v>
      </c>
      <c r="H86" s="13" t="s">
        <v>4303</v>
      </c>
      <c r="I86" s="14"/>
      <c r="J86" s="15" t="s">
        <v>4304</v>
      </c>
      <c r="K86" s="13" t="s">
        <v>4305</v>
      </c>
      <c r="L86" s="13">
        <v>-6.7000000000000004E-2</v>
      </c>
      <c r="M86" s="13" t="s">
        <v>3738</v>
      </c>
      <c r="N86" s="15" t="s">
        <v>4306</v>
      </c>
      <c r="O86" s="13">
        <f>0.039</f>
        <v>3.9E-2</v>
      </c>
    </row>
    <row r="87" spans="1:19" ht="20.25">
      <c r="A87" s="16" t="s">
        <v>643</v>
      </c>
      <c r="B87" s="13">
        <v>678</v>
      </c>
      <c r="C87" s="15" t="s">
        <v>1282</v>
      </c>
      <c r="D87" s="13" t="s">
        <v>4307</v>
      </c>
      <c r="E87" s="13" t="s">
        <v>697</v>
      </c>
      <c r="F87" s="13">
        <v>-1.7000000000000001E-2</v>
      </c>
      <c r="G87" s="13" t="s">
        <v>4308</v>
      </c>
      <c r="H87" s="13" t="s">
        <v>4309</v>
      </c>
      <c r="I87" s="14"/>
      <c r="J87" s="15" t="s">
        <v>4310</v>
      </c>
      <c r="K87" s="13" t="s">
        <v>4311</v>
      </c>
      <c r="L87" s="13">
        <v>-5.8000000000000003E-2</v>
      </c>
      <c r="M87" s="13" t="s">
        <v>2586</v>
      </c>
      <c r="N87" s="15" t="s">
        <v>4097</v>
      </c>
      <c r="O87" s="13">
        <f>0.015</f>
        <v>1.4999999999999999E-2</v>
      </c>
    </row>
    <row r="88" spans="1:19" ht="20.25">
      <c r="A88" s="12" t="s">
        <v>651</v>
      </c>
      <c r="B88" s="13">
        <v>1</v>
      </c>
      <c r="C88" s="13" t="s">
        <v>4312</v>
      </c>
      <c r="D88" s="13" t="s">
        <v>4313</v>
      </c>
      <c r="E88" s="14"/>
      <c r="F88" s="14"/>
      <c r="G88" s="13" t="s">
        <v>1407</v>
      </c>
      <c r="H88" s="13" t="s">
        <v>1407</v>
      </c>
      <c r="I88" s="14"/>
      <c r="J88" s="13" t="s">
        <v>1406</v>
      </c>
      <c r="K88" s="13" t="s">
        <v>1406</v>
      </c>
      <c r="L88" s="14"/>
      <c r="M88" s="13" t="s">
        <v>674</v>
      </c>
      <c r="N88" s="15" t="s">
        <v>688</v>
      </c>
      <c r="O88" s="13">
        <f>0.003</f>
        <v>3.0000000000000001E-3</v>
      </c>
    </row>
    <row r="89" spans="1:19" ht="20.25">
      <c r="A89" s="1" t="s">
        <v>655</v>
      </c>
      <c r="B89" s="13">
        <v>107682</v>
      </c>
      <c r="C89" s="15" t="s">
        <v>2677</v>
      </c>
      <c r="D89" s="13" t="s">
        <v>1060</v>
      </c>
      <c r="E89" s="13" t="s">
        <v>697</v>
      </c>
      <c r="F89" s="13">
        <v>-1E-3</v>
      </c>
      <c r="G89" s="13" t="s">
        <v>3419</v>
      </c>
      <c r="H89" s="13" t="s">
        <v>4314</v>
      </c>
      <c r="I89" s="14"/>
      <c r="J89" s="15" t="s">
        <v>4315</v>
      </c>
      <c r="K89" s="13" t="s">
        <v>800</v>
      </c>
      <c r="L89" s="13">
        <v>-3.0000000000000001E-3</v>
      </c>
      <c r="M89" s="13" t="s">
        <v>1215</v>
      </c>
      <c r="N89" s="13" t="s">
        <v>4316</v>
      </c>
      <c r="O89" s="14"/>
      <c r="P89" s="19"/>
      <c r="Q89" s="19"/>
      <c r="R89" s="19"/>
      <c r="S89" s="19"/>
    </row>
    <row r="90" spans="1:19">
      <c r="A90" s="17"/>
      <c r="E90" s="18"/>
    </row>
    <row r="91" spans="1:19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</row>
    <row r="92" spans="1:19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</row>
    <row r="93" spans="1:19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</row>
    <row r="94" spans="1:19">
      <c r="A94" s="18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</row>
    <row r="95" spans="1:19">
      <c r="A95" s="18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</row>
    <row r="96" spans="1:19">
      <c r="A96" s="18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</row>
    <row r="97" spans="1:15">
      <c r="A97" s="18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</row>
    <row r="98" spans="1:15">
      <c r="A98" s="18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</row>
    <row r="99" spans="1:15">
      <c r="A99" s="18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</row>
    <row r="100" spans="1:15">
      <c r="A100" s="18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</row>
    <row r="101" spans="1:15">
      <c r="A101" s="18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</row>
    <row r="102" spans="1:15">
      <c r="A102" s="18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</row>
    <row r="103" spans="1:15">
      <c r="A103" s="18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</row>
    <row r="104" spans="1:15">
      <c r="A104" s="18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</row>
    <row r="105" spans="1:15">
      <c r="A105" s="18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</row>
    <row r="106" spans="1:15">
      <c r="A106" s="18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</row>
    <row r="107" spans="1:15">
      <c r="A107" s="18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</row>
    <row r="108" spans="1:15">
      <c r="A108" s="18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</row>
    <row r="109" spans="1:15">
      <c r="A109" s="18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</row>
    <row r="110" spans="1:15">
      <c r="A110" s="18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</row>
    <row r="111" spans="1:15">
      <c r="A111" s="18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</row>
    <row r="112" spans="1:15">
      <c r="A112" s="18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</row>
    <row r="113" spans="1:15">
      <c r="A113" s="18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</row>
    <row r="114" spans="1:15">
      <c r="A114" s="18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</row>
    <row r="115" spans="1:15">
      <c r="A115" s="18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</row>
    <row r="116" spans="1:15">
      <c r="A116" s="18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</row>
    <row r="117" spans="1:15">
      <c r="A117" s="18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</row>
    <row r="118" spans="1:15">
      <c r="A118" s="18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</row>
    <row r="119" spans="1:15">
      <c r="A119" s="18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</row>
    <row r="120" spans="1:15">
      <c r="A120" s="18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</row>
    <row r="121" spans="1:15">
      <c r="A121" s="18"/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</row>
    <row r="122" spans="1:15">
      <c r="A122" s="18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</row>
    <row r="123" spans="1:15">
      <c r="A123" s="18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</row>
    <row r="124" spans="1:15">
      <c r="A124" s="18"/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</row>
    <row r="125" spans="1:15">
      <c r="A125" s="18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</row>
    <row r="126" spans="1:15">
      <c r="A126" s="18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</row>
    <row r="127" spans="1:15">
      <c r="A127" s="18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</row>
    <row r="128" spans="1:15">
      <c r="A128" s="18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</row>
    <row r="129" spans="1:15">
      <c r="A129" s="18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</row>
    <row r="130" spans="1:15">
      <c r="A130" s="18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</row>
    <row r="131" spans="1:15">
      <c r="A131" s="18"/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</row>
    <row r="132" spans="1:15">
      <c r="A132" s="18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</row>
    <row r="133" spans="1:15">
      <c r="A133" s="18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</row>
    <row r="134" spans="1:15">
      <c r="A134" s="18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</row>
    <row r="135" spans="1:15">
      <c r="A135" s="18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</row>
    <row r="136" spans="1:15">
      <c r="A136" s="18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</row>
    <row r="137" spans="1:15">
      <c r="A137" s="18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</row>
    <row r="138" spans="1:15">
      <c r="A138" s="18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</row>
    <row r="139" spans="1:15">
      <c r="A139" s="18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</row>
    <row r="140" spans="1:15">
      <c r="A140" s="18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</row>
    <row r="141" spans="1:15">
      <c r="A141" s="18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</row>
    <row r="142" spans="1:15">
      <c r="A142" s="18"/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</row>
    <row r="143" spans="1:15">
      <c r="A143" s="18"/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</row>
    <row r="144" spans="1:15">
      <c r="A144" s="18"/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</row>
    <row r="145" spans="1:15">
      <c r="A145" s="18"/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</row>
    <row r="146" spans="1:15">
      <c r="A146" s="18"/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</row>
    <row r="147" spans="1:15">
      <c r="A147" s="18"/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</row>
    <row r="148" spans="1:15">
      <c r="A148" s="18"/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</row>
    <row r="149" spans="1:15">
      <c r="A149" s="18"/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</row>
    <row r="150" spans="1:15">
      <c r="A150" s="18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</row>
    <row r="151" spans="1:15">
      <c r="A151" s="18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</row>
    <row r="152" spans="1:15">
      <c r="A152" s="18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</row>
    <row r="153" spans="1:15">
      <c r="A153" s="18"/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</row>
    <row r="154" spans="1:15">
      <c r="A154" s="18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</row>
    <row r="155" spans="1:15">
      <c r="A155" s="18"/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</row>
    <row r="156" spans="1:15">
      <c r="A156" s="18"/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</row>
    <row r="157" spans="1:15">
      <c r="A157" s="18"/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</row>
    <row r="158" spans="1:15">
      <c r="A158" s="18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</row>
    <row r="159" spans="1:15">
      <c r="A159" s="18"/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</row>
    <row r="160" spans="1:15">
      <c r="A160" s="18"/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</row>
    <row r="161" spans="1:15">
      <c r="A161" s="18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</row>
    <row r="162" spans="1:15">
      <c r="A162" s="18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</row>
    <row r="163" spans="1:15">
      <c r="A163" s="18"/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</row>
    <row r="164" spans="1:15">
      <c r="A164" s="18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</row>
    <row r="165" spans="1:15">
      <c r="A165" s="18"/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</row>
    <row r="166" spans="1:15">
      <c r="A166" s="18"/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</row>
    <row r="167" spans="1:15">
      <c r="A167" s="18"/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</row>
    <row r="168" spans="1:15">
      <c r="A168" s="18"/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</row>
    <row r="169" spans="1:15">
      <c r="A169" s="18"/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</row>
    <row r="170" spans="1:15">
      <c r="A170" s="18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</row>
    <row r="171" spans="1:15">
      <c r="A171" s="18"/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</row>
    <row r="172" spans="1:15">
      <c r="A172" s="18"/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</row>
    <row r="173" spans="1:15">
      <c r="A173" s="18"/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</row>
    <row r="174" spans="1:15">
      <c r="A174" s="18"/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</row>
    <row r="175" spans="1:15">
      <c r="A175" s="18"/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</row>
    <row r="176" spans="1:15">
      <c r="A176" s="18"/>
      <c r="B176" s="18"/>
      <c r="C176" s="18"/>
      <c r="D176" s="18"/>
      <c r="E176" s="18"/>
      <c r="F176" s="18"/>
      <c r="G176" s="18"/>
      <c r="H176" s="18"/>
      <c r="I176" s="18"/>
    </row>
    <row r="177" spans="1:1">
      <c r="A177" s="17"/>
    </row>
    <row r="178" spans="1:1">
      <c r="A178" s="17"/>
    </row>
    <row r="179" spans="1:1">
      <c r="A179" s="17"/>
    </row>
    <row r="180" spans="1:1">
      <c r="A180" s="17"/>
    </row>
    <row r="181" spans="1:1">
      <c r="A181" s="17"/>
    </row>
    <row r="182" spans="1:1">
      <c r="A182" s="17"/>
    </row>
    <row r="183" spans="1:1">
      <c r="A183" s="17"/>
    </row>
    <row r="184" spans="1:1">
      <c r="A184" s="17"/>
    </row>
    <row r="185" spans="1:1">
      <c r="A185" s="17"/>
    </row>
    <row r="186" spans="1:1">
      <c r="A186" s="17"/>
    </row>
    <row r="187" spans="1:1">
      <c r="A187" s="17"/>
    </row>
    <row r="188" spans="1:1">
      <c r="A188" s="17"/>
    </row>
    <row r="189" spans="1:1">
      <c r="A189" s="17"/>
    </row>
    <row r="190" spans="1:1">
      <c r="A190" s="17"/>
    </row>
    <row r="191" spans="1:1">
      <c r="A191" s="17"/>
    </row>
    <row r="192" spans="1:1">
      <c r="A192" s="17"/>
    </row>
    <row r="193" spans="1:1">
      <c r="A193" s="17"/>
    </row>
    <row r="194" spans="1:1">
      <c r="A194" s="17"/>
    </row>
    <row r="195" spans="1:1">
      <c r="A195" s="17"/>
    </row>
    <row r="196" spans="1:1">
      <c r="A196" s="17"/>
    </row>
    <row r="197" spans="1:1">
      <c r="A197" s="17"/>
    </row>
    <row r="198" spans="1:1">
      <c r="A198" s="17"/>
    </row>
    <row r="199" spans="1:1">
      <c r="A199" s="17"/>
    </row>
    <row r="200" spans="1:1">
      <c r="A200" s="17"/>
    </row>
    <row r="201" spans="1:1">
      <c r="A201" s="17"/>
    </row>
    <row r="202" spans="1:1">
      <c r="A202" s="17"/>
    </row>
    <row r="203" spans="1:1">
      <c r="A203" s="17"/>
    </row>
    <row r="204" spans="1:1">
      <c r="A204" s="17"/>
    </row>
    <row r="205" spans="1:1">
      <c r="A205" s="17"/>
    </row>
    <row r="206" spans="1:1">
      <c r="A206" s="17"/>
    </row>
    <row r="207" spans="1:1">
      <c r="A207" s="17"/>
    </row>
    <row r="208" spans="1:1">
      <c r="A208" s="17"/>
    </row>
    <row r="209" spans="1:1">
      <c r="A209" s="17"/>
    </row>
    <row r="210" spans="1:1">
      <c r="A210" s="17"/>
    </row>
    <row r="211" spans="1:1">
      <c r="A211" s="17"/>
    </row>
    <row r="212" spans="1:1">
      <c r="A212" s="17"/>
    </row>
    <row r="213" spans="1:1">
      <c r="A213" s="17"/>
    </row>
    <row r="214" spans="1:1">
      <c r="A214" s="17"/>
    </row>
    <row r="215" spans="1:1">
      <c r="A215" s="17"/>
    </row>
    <row r="216" spans="1:1">
      <c r="A216" s="17"/>
    </row>
    <row r="217" spans="1:1">
      <c r="A217" s="17"/>
    </row>
    <row r="218" spans="1:1">
      <c r="A218" s="17"/>
    </row>
    <row r="219" spans="1:1">
      <c r="A219" s="17"/>
    </row>
    <row r="220" spans="1:1">
      <c r="A220" s="17"/>
    </row>
    <row r="221" spans="1:1">
      <c r="A221" s="17"/>
    </row>
    <row r="222" spans="1:1">
      <c r="A222" s="17"/>
    </row>
    <row r="223" spans="1:1">
      <c r="A223" s="17"/>
    </row>
    <row r="224" spans="1:1">
      <c r="A224" s="17"/>
    </row>
    <row r="225" spans="1:1">
      <c r="A225" s="17"/>
    </row>
    <row r="226" spans="1:1">
      <c r="A226" s="17"/>
    </row>
    <row r="227" spans="1:1">
      <c r="A227" s="17"/>
    </row>
    <row r="228" spans="1:1">
      <c r="A228" s="17"/>
    </row>
    <row r="229" spans="1:1">
      <c r="A229" s="17"/>
    </row>
    <row r="230" spans="1:1">
      <c r="A230" s="17"/>
    </row>
    <row r="231" spans="1:1">
      <c r="A231" s="17"/>
    </row>
    <row r="232" spans="1:1">
      <c r="A232" s="17"/>
    </row>
    <row r="233" spans="1:1">
      <c r="A233" s="17"/>
    </row>
    <row r="234" spans="1:1">
      <c r="A234" s="17"/>
    </row>
    <row r="235" spans="1:1">
      <c r="A235" s="17"/>
    </row>
    <row r="236" spans="1:1">
      <c r="A236" s="17"/>
    </row>
    <row r="237" spans="1:1">
      <c r="A237" s="17"/>
    </row>
    <row r="238" spans="1:1">
      <c r="A238" s="17"/>
    </row>
    <row r="239" spans="1:1">
      <c r="A239" s="17"/>
    </row>
    <row r="240" spans="1:1">
      <c r="A240" s="17"/>
    </row>
    <row r="241" spans="1:1">
      <c r="A241" s="17"/>
    </row>
    <row r="242" spans="1:1">
      <c r="A242" s="17"/>
    </row>
    <row r="243" spans="1:1">
      <c r="A243" s="17"/>
    </row>
    <row r="244" spans="1:1">
      <c r="A244" s="17"/>
    </row>
    <row r="245" spans="1:1">
      <c r="A245" s="17"/>
    </row>
    <row r="246" spans="1:1">
      <c r="A246" s="17"/>
    </row>
    <row r="247" spans="1:1">
      <c r="A247" s="17"/>
    </row>
    <row r="248" spans="1:1">
      <c r="A248" s="17"/>
    </row>
    <row r="249" spans="1:1">
      <c r="A249" s="17"/>
    </row>
    <row r="250" spans="1:1">
      <c r="A250" s="17"/>
    </row>
    <row r="251" spans="1:1">
      <c r="A251" s="17"/>
    </row>
    <row r="252" spans="1:1">
      <c r="A252" s="17"/>
    </row>
    <row r="253" spans="1:1">
      <c r="A253" s="17"/>
    </row>
    <row r="254" spans="1:1">
      <c r="A254" s="17"/>
    </row>
    <row r="255" spans="1:1">
      <c r="A255" s="17"/>
    </row>
    <row r="256" spans="1:1">
      <c r="A256" s="17"/>
    </row>
    <row r="257" spans="1:1">
      <c r="A257" s="17"/>
    </row>
    <row r="258" spans="1:1">
      <c r="A258" s="17"/>
    </row>
    <row r="259" spans="1:1">
      <c r="A259" s="17"/>
    </row>
    <row r="260" spans="1:1">
      <c r="A260" s="17"/>
    </row>
    <row r="261" spans="1:1">
      <c r="A261" s="17"/>
    </row>
    <row r="262" spans="1:1">
      <c r="A262" s="17"/>
    </row>
    <row r="263" spans="1:1">
      <c r="A263" s="17"/>
    </row>
    <row r="264" spans="1:1">
      <c r="A264" s="17"/>
    </row>
    <row r="265" spans="1:1">
      <c r="A265" s="17"/>
    </row>
    <row r="266" spans="1:1">
      <c r="A266" s="17"/>
    </row>
    <row r="267" spans="1:1">
      <c r="A267" s="17"/>
    </row>
    <row r="268" spans="1:1">
      <c r="A268" s="17"/>
    </row>
    <row r="269" spans="1:1">
      <c r="A269" s="17"/>
    </row>
    <row r="270" spans="1:1">
      <c r="A270" s="17"/>
    </row>
    <row r="271" spans="1:1">
      <c r="A271" s="17"/>
    </row>
    <row r="272" spans="1:1">
      <c r="A272" s="17"/>
    </row>
    <row r="273" spans="1:1">
      <c r="A273" s="17"/>
    </row>
    <row r="274" spans="1:1">
      <c r="A274" s="17"/>
    </row>
    <row r="275" spans="1:1">
      <c r="A275" s="17"/>
    </row>
    <row r="276" spans="1:1">
      <c r="A276" s="17"/>
    </row>
    <row r="277" spans="1:1">
      <c r="A277" s="17"/>
    </row>
    <row r="278" spans="1:1">
      <c r="A278" s="17"/>
    </row>
    <row r="279" spans="1:1">
      <c r="A279" s="17"/>
    </row>
    <row r="280" spans="1:1">
      <c r="A280" s="17"/>
    </row>
    <row r="281" spans="1:1">
      <c r="A281" s="17"/>
    </row>
    <row r="282" spans="1:1">
      <c r="A282" s="17"/>
    </row>
    <row r="283" spans="1:1">
      <c r="A283" s="17"/>
    </row>
    <row r="284" spans="1:1">
      <c r="A284" s="17"/>
    </row>
    <row r="285" spans="1:1">
      <c r="A285" s="17"/>
    </row>
    <row r="286" spans="1:1">
      <c r="A286" s="17"/>
    </row>
    <row r="287" spans="1:1">
      <c r="A287" s="17"/>
    </row>
    <row r="288" spans="1:1">
      <c r="A288" s="17"/>
    </row>
    <row r="289" spans="1:1">
      <c r="A289" s="17"/>
    </row>
    <row r="290" spans="1:1">
      <c r="A290" s="17"/>
    </row>
    <row r="291" spans="1:1">
      <c r="A291" s="17"/>
    </row>
    <row r="292" spans="1:1">
      <c r="A292" s="17"/>
    </row>
    <row r="293" spans="1:1">
      <c r="A293" s="17"/>
    </row>
    <row r="294" spans="1:1">
      <c r="A294" s="17"/>
    </row>
    <row r="295" spans="1:1">
      <c r="A295" s="17"/>
    </row>
    <row r="296" spans="1:1">
      <c r="A296" s="17"/>
    </row>
    <row r="297" spans="1:1">
      <c r="A297" s="17"/>
    </row>
    <row r="298" spans="1:1">
      <c r="A298" s="17"/>
    </row>
    <row r="299" spans="1:1">
      <c r="A299" s="17"/>
    </row>
    <row r="300" spans="1:1">
      <c r="A300" s="17"/>
    </row>
    <row r="301" spans="1:1">
      <c r="A301" s="17"/>
    </row>
    <row r="302" spans="1:1">
      <c r="A302" s="17"/>
    </row>
    <row r="303" spans="1:1">
      <c r="A303" s="17"/>
    </row>
    <row r="304" spans="1:1">
      <c r="A304" s="17"/>
    </row>
    <row r="305" spans="1:1">
      <c r="A305" s="17"/>
    </row>
    <row r="306" spans="1:1">
      <c r="A306" s="17"/>
    </row>
    <row r="307" spans="1:1">
      <c r="A307" s="17"/>
    </row>
    <row r="308" spans="1:1">
      <c r="A308" s="17"/>
    </row>
    <row r="309" spans="1:1">
      <c r="A309" s="17"/>
    </row>
    <row r="310" spans="1:1">
      <c r="A310" s="17"/>
    </row>
    <row r="311" spans="1:1">
      <c r="A311" s="17"/>
    </row>
    <row r="312" spans="1:1">
      <c r="A312" s="17"/>
    </row>
    <row r="313" spans="1:1">
      <c r="A313" s="17"/>
    </row>
    <row r="314" spans="1:1">
      <c r="A314" s="17"/>
    </row>
    <row r="315" spans="1:1">
      <c r="A315" s="17"/>
    </row>
    <row r="316" spans="1:1">
      <c r="A316" s="17"/>
    </row>
    <row r="317" spans="1:1">
      <c r="A317" s="17"/>
    </row>
    <row r="318" spans="1:1">
      <c r="A318" s="17"/>
    </row>
    <row r="319" spans="1:1">
      <c r="A319" s="17"/>
    </row>
    <row r="320" spans="1:1">
      <c r="A320" s="17"/>
    </row>
    <row r="321" spans="1:1">
      <c r="A321" s="17"/>
    </row>
    <row r="322" spans="1:1">
      <c r="A322" s="17"/>
    </row>
    <row r="323" spans="1:1">
      <c r="A323" s="17"/>
    </row>
    <row r="324" spans="1:1">
      <c r="A324" s="17"/>
    </row>
    <row r="325" spans="1:1">
      <c r="A325" s="17"/>
    </row>
    <row r="326" spans="1:1">
      <c r="A326" s="17"/>
    </row>
    <row r="327" spans="1:1">
      <c r="A327" s="17"/>
    </row>
    <row r="328" spans="1:1">
      <c r="A328" s="17"/>
    </row>
    <row r="329" spans="1:1">
      <c r="A329" s="17"/>
    </row>
    <row r="330" spans="1:1">
      <c r="A330" s="17"/>
    </row>
    <row r="331" spans="1:1">
      <c r="A331" s="17"/>
    </row>
    <row r="332" spans="1:1">
      <c r="A332" s="17"/>
    </row>
    <row r="333" spans="1:1">
      <c r="A333" s="17"/>
    </row>
    <row r="334" spans="1:1">
      <c r="A334" s="17"/>
    </row>
    <row r="335" spans="1:1">
      <c r="A335" s="17"/>
    </row>
    <row r="336" spans="1:1">
      <c r="A336" s="17"/>
    </row>
    <row r="337" spans="1:1">
      <c r="A337" s="17"/>
    </row>
    <row r="338" spans="1:1">
      <c r="A338" s="17"/>
    </row>
    <row r="339" spans="1:1">
      <c r="A339" s="17"/>
    </row>
    <row r="340" spans="1:1">
      <c r="A340" s="17"/>
    </row>
    <row r="341" spans="1:1">
      <c r="A341" s="17"/>
    </row>
    <row r="342" spans="1:1">
      <c r="A342" s="17"/>
    </row>
    <row r="343" spans="1:1">
      <c r="A343" s="17"/>
    </row>
    <row r="344" spans="1:1">
      <c r="A344" s="17"/>
    </row>
    <row r="345" spans="1:1">
      <c r="A345" s="17"/>
    </row>
    <row r="346" spans="1:1">
      <c r="A346" s="17"/>
    </row>
    <row r="347" spans="1:1">
      <c r="A347" s="17"/>
    </row>
    <row r="348" spans="1:1">
      <c r="A348" s="17"/>
    </row>
    <row r="349" spans="1:1">
      <c r="A349" s="17"/>
    </row>
    <row r="350" spans="1:1">
      <c r="A350" s="17"/>
    </row>
    <row r="351" spans="1:1">
      <c r="A351" s="17"/>
    </row>
    <row r="352" spans="1:1">
      <c r="A352" s="17"/>
    </row>
    <row r="353" spans="1:1">
      <c r="A353" s="17"/>
    </row>
    <row r="354" spans="1:1">
      <c r="A354" s="17"/>
    </row>
    <row r="355" spans="1:1">
      <c r="A355" s="17"/>
    </row>
    <row r="356" spans="1:1">
      <c r="A356" s="17"/>
    </row>
    <row r="357" spans="1:1">
      <c r="A357" s="17"/>
    </row>
    <row r="358" spans="1:1">
      <c r="A358" s="17"/>
    </row>
    <row r="359" spans="1:1">
      <c r="A359" s="17"/>
    </row>
    <row r="360" spans="1:1">
      <c r="A360" s="17"/>
    </row>
    <row r="361" spans="1:1">
      <c r="A361" s="17"/>
    </row>
    <row r="362" spans="1:1">
      <c r="A362" s="17"/>
    </row>
    <row r="363" spans="1:1">
      <c r="A363" s="17"/>
    </row>
    <row r="364" spans="1:1">
      <c r="A364" s="17"/>
    </row>
    <row r="365" spans="1:1">
      <c r="A365" s="17"/>
    </row>
    <row r="366" spans="1:1">
      <c r="A366" s="17"/>
    </row>
    <row r="367" spans="1:1">
      <c r="A367" s="17"/>
    </row>
    <row r="368" spans="1:1">
      <c r="A368" s="17"/>
    </row>
    <row r="369" spans="1:1">
      <c r="A369" s="17"/>
    </row>
    <row r="370" spans="1:1">
      <c r="A370" s="17"/>
    </row>
    <row r="371" spans="1:1">
      <c r="A371" s="17"/>
    </row>
    <row r="372" spans="1:1">
      <c r="A372" s="17"/>
    </row>
    <row r="373" spans="1:1">
      <c r="A373" s="17"/>
    </row>
    <row r="374" spans="1:1">
      <c r="A374" s="17"/>
    </row>
    <row r="375" spans="1:1">
      <c r="A375" s="17"/>
    </row>
    <row r="376" spans="1:1">
      <c r="A376" s="17"/>
    </row>
    <row r="377" spans="1:1">
      <c r="A377" s="17"/>
    </row>
    <row r="378" spans="1:1">
      <c r="A378" s="17"/>
    </row>
    <row r="379" spans="1:1">
      <c r="A379" s="17"/>
    </row>
    <row r="380" spans="1:1">
      <c r="A380" s="17"/>
    </row>
    <row r="381" spans="1:1">
      <c r="A381" s="17"/>
    </row>
    <row r="382" spans="1:1">
      <c r="A382" s="17"/>
    </row>
    <row r="383" spans="1:1">
      <c r="A383" s="17"/>
    </row>
    <row r="384" spans="1:1">
      <c r="A384" s="17"/>
    </row>
    <row r="385" spans="1:1">
      <c r="A385" s="17"/>
    </row>
    <row r="386" spans="1:1">
      <c r="A386" s="17"/>
    </row>
    <row r="387" spans="1:1">
      <c r="A387" s="17"/>
    </row>
    <row r="388" spans="1:1">
      <c r="A388" s="17"/>
    </row>
    <row r="389" spans="1:1">
      <c r="A389" s="17"/>
    </row>
    <row r="390" spans="1:1">
      <c r="A390" s="17"/>
    </row>
    <row r="391" spans="1:1">
      <c r="A391" s="17"/>
    </row>
    <row r="392" spans="1:1">
      <c r="A392" s="17"/>
    </row>
    <row r="393" spans="1:1">
      <c r="A393" s="17"/>
    </row>
    <row r="394" spans="1:1">
      <c r="A394" s="17"/>
    </row>
    <row r="395" spans="1:1">
      <c r="A395" s="17"/>
    </row>
    <row r="396" spans="1:1">
      <c r="A396" s="17"/>
    </row>
    <row r="397" spans="1:1">
      <c r="A397" s="17"/>
    </row>
    <row r="398" spans="1:1">
      <c r="A398" s="17"/>
    </row>
    <row r="399" spans="1:1">
      <c r="A399" s="17"/>
    </row>
    <row r="400" spans="1:1">
      <c r="A400" s="17"/>
    </row>
    <row r="401" spans="1:1">
      <c r="A401" s="17"/>
    </row>
    <row r="402" spans="1:1">
      <c r="A402" s="17"/>
    </row>
    <row r="403" spans="1:1">
      <c r="A403" s="17"/>
    </row>
    <row r="404" spans="1:1">
      <c r="A404" s="17"/>
    </row>
    <row r="405" spans="1:1">
      <c r="A405" s="17"/>
    </row>
    <row r="406" spans="1:1">
      <c r="A406" s="17"/>
    </row>
    <row r="407" spans="1:1">
      <c r="A407" s="17"/>
    </row>
    <row r="408" spans="1:1">
      <c r="A408" s="17"/>
    </row>
    <row r="409" spans="1:1">
      <c r="A409" s="17"/>
    </row>
    <row r="410" spans="1:1">
      <c r="A410" s="17"/>
    </row>
    <row r="411" spans="1:1">
      <c r="A411" s="17"/>
    </row>
    <row r="412" spans="1:1">
      <c r="A412" s="17"/>
    </row>
    <row r="413" spans="1:1">
      <c r="A413" s="17"/>
    </row>
    <row r="414" spans="1:1">
      <c r="A414" s="17"/>
    </row>
    <row r="415" spans="1:1">
      <c r="A415" s="17"/>
    </row>
    <row r="416" spans="1:1">
      <c r="A416" s="17"/>
    </row>
    <row r="417" spans="1:1">
      <c r="A417" s="17"/>
    </row>
    <row r="418" spans="1:1">
      <c r="A418" s="17"/>
    </row>
    <row r="419" spans="1:1">
      <c r="A419" s="17"/>
    </row>
    <row r="420" spans="1:1">
      <c r="A420" s="17"/>
    </row>
    <row r="421" spans="1:1">
      <c r="A421" s="17"/>
    </row>
    <row r="422" spans="1:1">
      <c r="A422" s="17"/>
    </row>
    <row r="423" spans="1:1">
      <c r="A423" s="17"/>
    </row>
    <row r="424" spans="1:1">
      <c r="A424" s="17"/>
    </row>
    <row r="425" spans="1:1">
      <c r="A425" s="17"/>
    </row>
    <row r="426" spans="1:1">
      <c r="A426" s="17"/>
    </row>
    <row r="427" spans="1:1">
      <c r="A427" s="17"/>
    </row>
    <row r="428" spans="1:1">
      <c r="A428" s="17"/>
    </row>
    <row r="429" spans="1:1">
      <c r="A429" s="17"/>
    </row>
    <row r="430" spans="1:1">
      <c r="A430" s="17"/>
    </row>
    <row r="431" spans="1:1">
      <c r="A431" s="17"/>
    </row>
    <row r="432" spans="1:1">
      <c r="A432" s="17"/>
    </row>
    <row r="433" spans="1:1">
      <c r="A433" s="17"/>
    </row>
    <row r="434" spans="1:1">
      <c r="A434" s="17"/>
    </row>
    <row r="435" spans="1:1">
      <c r="A435" s="17"/>
    </row>
    <row r="436" spans="1:1">
      <c r="A436" s="17"/>
    </row>
    <row r="437" spans="1:1">
      <c r="A437" s="17"/>
    </row>
    <row r="438" spans="1:1">
      <c r="A438" s="17"/>
    </row>
    <row r="439" spans="1:1">
      <c r="A439" s="17"/>
    </row>
    <row r="440" spans="1:1">
      <c r="A440" s="17"/>
    </row>
    <row r="441" spans="1:1">
      <c r="A441" s="17"/>
    </row>
    <row r="442" spans="1:1">
      <c r="A442" s="17"/>
    </row>
    <row r="443" spans="1:1">
      <c r="A443" s="17"/>
    </row>
    <row r="444" spans="1:1">
      <c r="A444" s="17"/>
    </row>
    <row r="445" spans="1:1">
      <c r="A445" s="17"/>
    </row>
    <row r="446" spans="1:1">
      <c r="A446" s="17"/>
    </row>
    <row r="447" spans="1:1">
      <c r="A447" s="17"/>
    </row>
    <row r="448" spans="1:1">
      <c r="A448" s="17"/>
    </row>
    <row r="449" spans="1:1">
      <c r="A449" s="17"/>
    </row>
    <row r="450" spans="1:1">
      <c r="A450" s="17"/>
    </row>
    <row r="451" spans="1:1">
      <c r="A451" s="17"/>
    </row>
    <row r="452" spans="1:1">
      <c r="A452" s="17"/>
    </row>
    <row r="453" spans="1:1">
      <c r="A453" s="17"/>
    </row>
    <row r="454" spans="1:1">
      <c r="A454" s="17"/>
    </row>
    <row r="455" spans="1:1">
      <c r="A455" s="17"/>
    </row>
    <row r="456" spans="1:1">
      <c r="A456" s="17"/>
    </row>
    <row r="457" spans="1:1">
      <c r="A457" s="17"/>
    </row>
    <row r="458" spans="1:1">
      <c r="A458" s="17"/>
    </row>
    <row r="459" spans="1:1">
      <c r="A459" s="17"/>
    </row>
    <row r="460" spans="1:1">
      <c r="A460" s="17"/>
    </row>
    <row r="461" spans="1:1">
      <c r="A461" s="17"/>
    </row>
    <row r="462" spans="1:1">
      <c r="A462" s="17"/>
    </row>
    <row r="463" spans="1:1">
      <c r="A463" s="17"/>
    </row>
    <row r="464" spans="1:1">
      <c r="A464" s="17"/>
    </row>
    <row r="465" spans="1:1">
      <c r="A465" s="17"/>
    </row>
    <row r="466" spans="1:1">
      <c r="A466" s="17"/>
    </row>
    <row r="467" spans="1:1">
      <c r="A467" s="17"/>
    </row>
    <row r="468" spans="1:1">
      <c r="A468" s="17"/>
    </row>
    <row r="469" spans="1:1">
      <c r="A469" s="17"/>
    </row>
    <row r="470" spans="1:1">
      <c r="A470" s="17"/>
    </row>
    <row r="471" spans="1:1">
      <c r="A471" s="17"/>
    </row>
    <row r="472" spans="1:1">
      <c r="A472" s="17"/>
    </row>
    <row r="473" spans="1:1">
      <c r="A473" s="17"/>
    </row>
    <row r="474" spans="1:1">
      <c r="A474" s="17"/>
    </row>
    <row r="475" spans="1:1">
      <c r="A475" s="17"/>
    </row>
    <row r="476" spans="1:1">
      <c r="A476" s="17"/>
    </row>
    <row r="477" spans="1:1">
      <c r="A477" s="17"/>
    </row>
    <row r="478" spans="1:1">
      <c r="A478" s="17"/>
    </row>
    <row r="479" spans="1:1">
      <c r="A479" s="17"/>
    </row>
    <row r="480" spans="1:1">
      <c r="A480" s="17"/>
    </row>
    <row r="481" spans="1:1">
      <c r="A481" s="17"/>
    </row>
    <row r="482" spans="1:1">
      <c r="A482" s="17"/>
    </row>
    <row r="483" spans="1:1">
      <c r="A483" s="17"/>
    </row>
    <row r="484" spans="1:1">
      <c r="A484" s="17"/>
    </row>
    <row r="485" spans="1:1">
      <c r="A485" s="17"/>
    </row>
    <row r="486" spans="1:1">
      <c r="A486" s="17"/>
    </row>
    <row r="487" spans="1:1">
      <c r="A487" s="17"/>
    </row>
    <row r="488" spans="1:1">
      <c r="A488" s="17"/>
    </row>
    <row r="489" spans="1:1">
      <c r="A489" s="17"/>
    </row>
    <row r="490" spans="1:1">
      <c r="A490" s="17"/>
    </row>
    <row r="491" spans="1:1">
      <c r="A491" s="17"/>
    </row>
    <row r="492" spans="1:1">
      <c r="A492" s="17"/>
    </row>
    <row r="493" spans="1:1">
      <c r="A493" s="17"/>
    </row>
    <row r="494" spans="1:1">
      <c r="A494" s="17"/>
    </row>
    <row r="495" spans="1:1">
      <c r="A495" s="17"/>
    </row>
    <row r="496" spans="1:1">
      <c r="A496" s="17"/>
    </row>
    <row r="497" spans="1:1">
      <c r="A497" s="17"/>
    </row>
    <row r="498" spans="1:1">
      <c r="A498" s="17"/>
    </row>
    <row r="499" spans="1:1">
      <c r="A499" s="17"/>
    </row>
    <row r="500" spans="1:1">
      <c r="A500" s="17"/>
    </row>
    <row r="501" spans="1:1">
      <c r="A501" s="17"/>
    </row>
    <row r="502" spans="1:1">
      <c r="A502" s="17"/>
    </row>
    <row r="503" spans="1:1">
      <c r="A503" s="17"/>
    </row>
    <row r="504" spans="1:1">
      <c r="A504" s="17"/>
    </row>
    <row r="505" spans="1:1">
      <c r="A505" s="17"/>
    </row>
    <row r="506" spans="1:1">
      <c r="A506" s="17"/>
    </row>
    <row r="507" spans="1:1">
      <c r="A507" s="17"/>
    </row>
    <row r="508" spans="1:1">
      <c r="A508" s="17"/>
    </row>
    <row r="509" spans="1:1">
      <c r="A509" s="17"/>
    </row>
    <row r="510" spans="1:1">
      <c r="A510" s="17"/>
    </row>
    <row r="511" spans="1:1">
      <c r="A511" s="17"/>
    </row>
    <row r="512" spans="1:1">
      <c r="A512" s="17"/>
    </row>
    <row r="513" spans="1:1">
      <c r="A513" s="17"/>
    </row>
    <row r="514" spans="1:1">
      <c r="A514" s="17"/>
    </row>
    <row r="515" spans="1:1">
      <c r="A515" s="17"/>
    </row>
    <row r="516" spans="1:1">
      <c r="A516" s="17"/>
    </row>
    <row r="517" spans="1:1">
      <c r="A517" s="17"/>
    </row>
    <row r="518" spans="1:1">
      <c r="A518" s="17"/>
    </row>
    <row r="519" spans="1:1">
      <c r="A519" s="17"/>
    </row>
    <row r="520" spans="1:1">
      <c r="A520" s="17"/>
    </row>
    <row r="521" spans="1:1">
      <c r="A521" s="17"/>
    </row>
    <row r="522" spans="1:1">
      <c r="A522" s="17"/>
    </row>
    <row r="523" spans="1:1">
      <c r="A523" s="17"/>
    </row>
    <row r="524" spans="1:1">
      <c r="A524" s="17"/>
    </row>
    <row r="525" spans="1:1">
      <c r="A525" s="17"/>
    </row>
    <row r="526" spans="1:1">
      <c r="A526" s="17"/>
    </row>
    <row r="527" spans="1:1">
      <c r="A527" s="17"/>
    </row>
    <row r="528" spans="1:1">
      <c r="A528" s="17"/>
    </row>
    <row r="529" spans="1:1">
      <c r="A529" s="17"/>
    </row>
    <row r="530" spans="1:1">
      <c r="A530" s="17"/>
    </row>
    <row r="531" spans="1:1">
      <c r="A531" s="17"/>
    </row>
    <row r="532" spans="1:1">
      <c r="A532" s="17"/>
    </row>
    <row r="533" spans="1:1">
      <c r="A533" s="17"/>
    </row>
    <row r="534" spans="1:1">
      <c r="A534" s="17"/>
    </row>
    <row r="535" spans="1:1">
      <c r="A535" s="17"/>
    </row>
    <row r="536" spans="1:1">
      <c r="A536" s="17"/>
    </row>
    <row r="537" spans="1:1">
      <c r="A537" s="17"/>
    </row>
    <row r="538" spans="1:1">
      <c r="A538" s="17"/>
    </row>
    <row r="539" spans="1:1">
      <c r="A539" s="17"/>
    </row>
    <row r="540" spans="1:1">
      <c r="A540" s="17"/>
    </row>
    <row r="541" spans="1:1">
      <c r="A541" s="17"/>
    </row>
    <row r="542" spans="1:1">
      <c r="A542" s="17"/>
    </row>
    <row r="543" spans="1:1">
      <c r="A543" s="17"/>
    </row>
    <row r="544" spans="1:1">
      <c r="A544" s="17"/>
    </row>
    <row r="545" spans="1:1">
      <c r="A545" s="17"/>
    </row>
    <row r="546" spans="1:1">
      <c r="A546" s="17"/>
    </row>
    <row r="547" spans="1:1">
      <c r="A547" s="17"/>
    </row>
    <row r="548" spans="1:1">
      <c r="A548" s="17"/>
    </row>
    <row r="549" spans="1:1">
      <c r="A549" s="17"/>
    </row>
    <row r="550" spans="1:1">
      <c r="A550" s="17"/>
    </row>
    <row r="551" spans="1:1">
      <c r="A551" s="17"/>
    </row>
    <row r="552" spans="1:1">
      <c r="A552" s="17"/>
    </row>
    <row r="553" spans="1:1">
      <c r="A553" s="17"/>
    </row>
    <row r="554" spans="1:1">
      <c r="A554" s="17"/>
    </row>
    <row r="555" spans="1:1">
      <c r="A555" s="17"/>
    </row>
    <row r="556" spans="1:1">
      <c r="A556" s="17"/>
    </row>
    <row r="557" spans="1:1">
      <c r="A557" s="17"/>
    </row>
    <row r="558" spans="1:1">
      <c r="A558" s="17"/>
    </row>
    <row r="559" spans="1:1">
      <c r="A559" s="17"/>
    </row>
    <row r="560" spans="1:1">
      <c r="A560" s="17"/>
    </row>
    <row r="561" spans="1:1">
      <c r="A561" s="17"/>
    </row>
    <row r="562" spans="1:1">
      <c r="A562" s="17"/>
    </row>
    <row r="563" spans="1:1">
      <c r="A563" s="17"/>
    </row>
    <row r="564" spans="1:1">
      <c r="A564" s="17"/>
    </row>
    <row r="565" spans="1:1">
      <c r="A565" s="17"/>
    </row>
    <row r="566" spans="1:1">
      <c r="A566" s="17"/>
    </row>
    <row r="567" spans="1:1">
      <c r="A567" s="17"/>
    </row>
    <row r="568" spans="1:1">
      <c r="A568" s="17"/>
    </row>
    <row r="569" spans="1:1">
      <c r="A569" s="17"/>
    </row>
    <row r="570" spans="1:1">
      <c r="A570" s="17"/>
    </row>
    <row r="571" spans="1:1">
      <c r="A571" s="17"/>
    </row>
    <row r="572" spans="1:1">
      <c r="A572" s="17"/>
    </row>
    <row r="573" spans="1:1">
      <c r="A573" s="17"/>
    </row>
    <row r="574" spans="1:1">
      <c r="A574" s="17"/>
    </row>
    <row r="575" spans="1:1">
      <c r="A575" s="17"/>
    </row>
    <row r="576" spans="1:1">
      <c r="A576" s="17"/>
    </row>
    <row r="577" spans="1:1">
      <c r="A577" s="17"/>
    </row>
    <row r="578" spans="1:1">
      <c r="A578" s="17"/>
    </row>
    <row r="579" spans="1:1">
      <c r="A579" s="17"/>
    </row>
    <row r="580" spans="1:1">
      <c r="A580" s="17"/>
    </row>
    <row r="581" spans="1:1">
      <c r="A581" s="17"/>
    </row>
    <row r="582" spans="1:1">
      <c r="A582" s="17"/>
    </row>
    <row r="583" spans="1:1">
      <c r="A583" s="17"/>
    </row>
    <row r="584" spans="1:1">
      <c r="A584" s="17"/>
    </row>
    <row r="585" spans="1:1">
      <c r="A585" s="17"/>
    </row>
    <row r="586" spans="1:1">
      <c r="A586" s="17"/>
    </row>
    <row r="587" spans="1:1">
      <c r="A587" s="17"/>
    </row>
    <row r="588" spans="1:1">
      <c r="A588" s="17"/>
    </row>
    <row r="589" spans="1:1">
      <c r="A589" s="17"/>
    </row>
    <row r="590" spans="1:1">
      <c r="A590" s="17"/>
    </row>
    <row r="591" spans="1:1">
      <c r="A591" s="17"/>
    </row>
    <row r="592" spans="1:1">
      <c r="A592" s="17"/>
    </row>
    <row r="593" spans="1:1">
      <c r="A593" s="17"/>
    </row>
    <row r="594" spans="1:1">
      <c r="A594" s="17"/>
    </row>
    <row r="595" spans="1:1">
      <c r="A595" s="17"/>
    </row>
    <row r="596" spans="1:1">
      <c r="A596" s="17"/>
    </row>
    <row r="597" spans="1:1">
      <c r="A597" s="17"/>
    </row>
    <row r="598" spans="1:1">
      <c r="A598" s="17"/>
    </row>
    <row r="599" spans="1:1">
      <c r="A599" s="17"/>
    </row>
    <row r="600" spans="1:1">
      <c r="A600" s="17"/>
    </row>
    <row r="601" spans="1:1">
      <c r="A601" s="17"/>
    </row>
    <row r="602" spans="1:1">
      <c r="A602" s="17"/>
    </row>
    <row r="603" spans="1:1">
      <c r="A603" s="17"/>
    </row>
    <row r="604" spans="1:1">
      <c r="A604" s="17"/>
    </row>
    <row r="605" spans="1:1">
      <c r="A605" s="17"/>
    </row>
    <row r="606" spans="1:1">
      <c r="A606" s="17"/>
    </row>
    <row r="607" spans="1:1">
      <c r="A607" s="17"/>
    </row>
    <row r="608" spans="1:1">
      <c r="A608" s="17"/>
    </row>
    <row r="609" spans="1:1">
      <c r="A609" s="17"/>
    </row>
    <row r="610" spans="1:1">
      <c r="A610" s="17"/>
    </row>
    <row r="611" spans="1:1">
      <c r="A611" s="17"/>
    </row>
    <row r="612" spans="1:1">
      <c r="A612" s="17"/>
    </row>
    <row r="613" spans="1:1">
      <c r="A613" s="17"/>
    </row>
    <row r="614" spans="1:1">
      <c r="A614" s="17"/>
    </row>
    <row r="615" spans="1:1">
      <c r="A615" s="17"/>
    </row>
    <row r="616" spans="1:1">
      <c r="A616" s="17"/>
    </row>
    <row r="617" spans="1:1">
      <c r="A617" s="17"/>
    </row>
    <row r="618" spans="1:1">
      <c r="A618" s="17"/>
    </row>
    <row r="619" spans="1:1">
      <c r="A619" s="17"/>
    </row>
    <row r="620" spans="1:1">
      <c r="A620" s="17"/>
    </row>
    <row r="621" spans="1:1">
      <c r="A621" s="17"/>
    </row>
    <row r="622" spans="1:1">
      <c r="A622" s="17"/>
    </row>
    <row r="623" spans="1:1">
      <c r="A623" s="17"/>
    </row>
    <row r="624" spans="1:1">
      <c r="A624" s="17"/>
    </row>
    <row r="625" spans="1:1">
      <c r="A625" s="17"/>
    </row>
    <row r="626" spans="1:1">
      <c r="A626" s="17"/>
    </row>
    <row r="627" spans="1:1">
      <c r="A627" s="17"/>
    </row>
    <row r="628" spans="1:1">
      <c r="A628" s="17"/>
    </row>
    <row r="629" spans="1:1">
      <c r="A629" s="17"/>
    </row>
    <row r="630" spans="1:1">
      <c r="A630" s="17"/>
    </row>
    <row r="631" spans="1:1">
      <c r="A631" s="17"/>
    </row>
    <row r="632" spans="1:1">
      <c r="A632" s="17"/>
    </row>
    <row r="633" spans="1:1">
      <c r="A633" s="17"/>
    </row>
    <row r="634" spans="1:1">
      <c r="A634" s="17"/>
    </row>
    <row r="635" spans="1:1">
      <c r="A635" s="17"/>
    </row>
    <row r="636" spans="1:1">
      <c r="A636" s="17"/>
    </row>
    <row r="637" spans="1:1">
      <c r="A637" s="17"/>
    </row>
    <row r="638" spans="1:1">
      <c r="A638" s="17"/>
    </row>
    <row r="639" spans="1:1">
      <c r="A639" s="17"/>
    </row>
    <row r="640" spans="1:1">
      <c r="A640" s="17"/>
    </row>
    <row r="641" spans="1:1">
      <c r="A641" s="17"/>
    </row>
    <row r="642" spans="1:1">
      <c r="A642" s="17"/>
    </row>
    <row r="643" spans="1:1">
      <c r="A643" s="17"/>
    </row>
    <row r="644" spans="1:1">
      <c r="A644" s="17"/>
    </row>
    <row r="645" spans="1:1">
      <c r="A645" s="17"/>
    </row>
    <row r="646" spans="1:1">
      <c r="A646" s="17"/>
    </row>
    <row r="647" spans="1:1">
      <c r="A647" s="17"/>
    </row>
    <row r="648" spans="1:1">
      <c r="A648" s="17"/>
    </row>
    <row r="649" spans="1:1">
      <c r="A649" s="17"/>
    </row>
    <row r="650" spans="1:1">
      <c r="A650" s="17"/>
    </row>
    <row r="651" spans="1:1">
      <c r="A651" s="17"/>
    </row>
    <row r="652" spans="1:1">
      <c r="A652" s="17"/>
    </row>
    <row r="653" spans="1:1">
      <c r="A653" s="17"/>
    </row>
    <row r="654" spans="1:1">
      <c r="A654" s="17"/>
    </row>
    <row r="655" spans="1:1">
      <c r="A655" s="17"/>
    </row>
    <row r="656" spans="1:1">
      <c r="A656" s="17"/>
    </row>
    <row r="657" spans="1:1">
      <c r="A657" s="17"/>
    </row>
    <row r="658" spans="1:1">
      <c r="A658" s="17"/>
    </row>
    <row r="659" spans="1:1">
      <c r="A659" s="17"/>
    </row>
    <row r="660" spans="1:1">
      <c r="A660" s="17"/>
    </row>
    <row r="661" spans="1:1">
      <c r="A661" s="17"/>
    </row>
    <row r="662" spans="1:1">
      <c r="A662" s="17"/>
    </row>
    <row r="663" spans="1:1">
      <c r="A663" s="17"/>
    </row>
    <row r="664" spans="1:1">
      <c r="A664" s="17"/>
    </row>
    <row r="665" spans="1:1">
      <c r="A665" s="17"/>
    </row>
    <row r="666" spans="1:1">
      <c r="A666" s="17"/>
    </row>
    <row r="667" spans="1:1">
      <c r="A667" s="17"/>
    </row>
    <row r="668" spans="1:1">
      <c r="A668" s="17"/>
    </row>
    <row r="669" spans="1:1">
      <c r="A669" s="17"/>
    </row>
    <row r="670" spans="1:1">
      <c r="A670" s="17"/>
    </row>
    <row r="671" spans="1:1">
      <c r="A671" s="17"/>
    </row>
    <row r="672" spans="1:1">
      <c r="A672" s="17"/>
    </row>
    <row r="673" spans="1:1">
      <c r="A673" s="17"/>
    </row>
    <row r="674" spans="1:1">
      <c r="A674" s="17"/>
    </row>
    <row r="675" spans="1:1">
      <c r="A675" s="17"/>
    </row>
    <row r="676" spans="1:1">
      <c r="A676" s="17"/>
    </row>
    <row r="677" spans="1:1">
      <c r="A677" s="17"/>
    </row>
    <row r="678" spans="1:1">
      <c r="A678" s="17"/>
    </row>
    <row r="679" spans="1:1">
      <c r="A679" s="17"/>
    </row>
    <row r="680" spans="1:1">
      <c r="A680" s="17"/>
    </row>
    <row r="681" spans="1:1">
      <c r="A681" s="17"/>
    </row>
    <row r="682" spans="1:1">
      <c r="A682" s="17"/>
    </row>
    <row r="683" spans="1:1">
      <c r="A683" s="17"/>
    </row>
    <row r="684" spans="1:1">
      <c r="A684" s="17"/>
    </row>
    <row r="685" spans="1:1">
      <c r="A685" s="17"/>
    </row>
    <row r="686" spans="1:1">
      <c r="A686" s="17"/>
    </row>
    <row r="687" spans="1:1">
      <c r="A687" s="17"/>
    </row>
    <row r="688" spans="1:1">
      <c r="A688" s="17"/>
    </row>
    <row r="689" spans="1:1">
      <c r="A689" s="17"/>
    </row>
    <row r="690" spans="1:1">
      <c r="A690" s="17"/>
    </row>
    <row r="691" spans="1:1">
      <c r="A691" s="17"/>
    </row>
    <row r="692" spans="1:1">
      <c r="A692" s="17"/>
    </row>
    <row r="693" spans="1:1">
      <c r="A693" s="17"/>
    </row>
    <row r="694" spans="1:1">
      <c r="A694" s="17"/>
    </row>
    <row r="695" spans="1:1">
      <c r="A695" s="17"/>
    </row>
    <row r="696" spans="1:1">
      <c r="A696" s="17"/>
    </row>
    <row r="697" spans="1:1">
      <c r="A697" s="17"/>
    </row>
    <row r="698" spans="1:1">
      <c r="A698" s="17"/>
    </row>
    <row r="699" spans="1:1">
      <c r="A699" s="17"/>
    </row>
    <row r="700" spans="1:1">
      <c r="A700" s="17"/>
    </row>
    <row r="701" spans="1:1">
      <c r="A701" s="17"/>
    </row>
    <row r="702" spans="1:1">
      <c r="A702" s="17"/>
    </row>
    <row r="703" spans="1:1">
      <c r="A703" s="17"/>
    </row>
    <row r="704" spans="1:1">
      <c r="A704" s="17"/>
    </row>
    <row r="705" spans="1:1">
      <c r="A705" s="17"/>
    </row>
    <row r="706" spans="1:1">
      <c r="A706" s="17"/>
    </row>
    <row r="707" spans="1:1">
      <c r="A707" s="17"/>
    </row>
    <row r="708" spans="1:1">
      <c r="A708" s="17"/>
    </row>
    <row r="709" spans="1:1">
      <c r="A709" s="17"/>
    </row>
    <row r="710" spans="1:1">
      <c r="A710" s="17"/>
    </row>
    <row r="711" spans="1:1">
      <c r="A711" s="17"/>
    </row>
    <row r="712" spans="1:1">
      <c r="A712" s="17"/>
    </row>
    <row r="713" spans="1:1">
      <c r="A713" s="17"/>
    </row>
    <row r="714" spans="1:1">
      <c r="A714" s="17"/>
    </row>
    <row r="715" spans="1:1">
      <c r="A715" s="17"/>
    </row>
    <row r="716" spans="1:1">
      <c r="A716" s="17"/>
    </row>
    <row r="717" spans="1:1">
      <c r="A717" s="17"/>
    </row>
    <row r="718" spans="1:1">
      <c r="A718" s="17"/>
    </row>
    <row r="719" spans="1:1">
      <c r="A719" s="17"/>
    </row>
    <row r="720" spans="1:1">
      <c r="A720" s="17"/>
    </row>
    <row r="721" spans="1:1">
      <c r="A721" s="17"/>
    </row>
    <row r="722" spans="1:1">
      <c r="A722" s="17"/>
    </row>
    <row r="723" spans="1:1">
      <c r="A723" s="17"/>
    </row>
    <row r="724" spans="1:1">
      <c r="A724" s="17"/>
    </row>
    <row r="725" spans="1:1">
      <c r="A725" s="17"/>
    </row>
    <row r="726" spans="1:1">
      <c r="A726" s="17"/>
    </row>
    <row r="727" spans="1:1">
      <c r="A727" s="17"/>
    </row>
    <row r="728" spans="1:1">
      <c r="A728" s="17"/>
    </row>
    <row r="729" spans="1:1">
      <c r="A729" s="17"/>
    </row>
    <row r="730" spans="1:1">
      <c r="A730" s="17"/>
    </row>
    <row r="731" spans="1:1">
      <c r="A731" s="17"/>
    </row>
    <row r="732" spans="1:1">
      <c r="A732" s="17"/>
    </row>
    <row r="733" spans="1:1">
      <c r="A733" s="17"/>
    </row>
    <row r="734" spans="1:1">
      <c r="A734" s="17"/>
    </row>
    <row r="735" spans="1:1">
      <c r="A735" s="17"/>
    </row>
    <row r="736" spans="1:1">
      <c r="A736" s="17"/>
    </row>
    <row r="737" spans="1:1">
      <c r="A737" s="17"/>
    </row>
    <row r="738" spans="1:1">
      <c r="A738" s="17"/>
    </row>
    <row r="739" spans="1:1">
      <c r="A739" s="17"/>
    </row>
    <row r="740" spans="1:1">
      <c r="A740" s="17"/>
    </row>
    <row r="741" spans="1:1">
      <c r="A741" s="17"/>
    </row>
    <row r="742" spans="1:1">
      <c r="A742" s="17"/>
    </row>
    <row r="743" spans="1:1">
      <c r="A743" s="17"/>
    </row>
    <row r="744" spans="1:1">
      <c r="A744" s="17"/>
    </row>
    <row r="745" spans="1:1">
      <c r="A745" s="17"/>
    </row>
    <row r="746" spans="1:1">
      <c r="A746" s="17"/>
    </row>
    <row r="747" spans="1:1">
      <c r="A747" s="17"/>
    </row>
    <row r="748" spans="1:1">
      <c r="A748" s="17"/>
    </row>
    <row r="749" spans="1:1">
      <c r="A749" s="17"/>
    </row>
    <row r="750" spans="1:1">
      <c r="A750" s="17"/>
    </row>
    <row r="751" spans="1:1">
      <c r="A751" s="17"/>
    </row>
    <row r="752" spans="1:1">
      <c r="A752" s="17"/>
    </row>
    <row r="753" spans="1:1">
      <c r="A753" s="17"/>
    </row>
    <row r="754" spans="1:1">
      <c r="A754" s="17"/>
    </row>
    <row r="755" spans="1:1">
      <c r="A755" s="17"/>
    </row>
    <row r="756" spans="1:1">
      <c r="A756" s="17"/>
    </row>
    <row r="757" spans="1:1">
      <c r="A757" s="17"/>
    </row>
    <row r="758" spans="1:1">
      <c r="A758" s="17"/>
    </row>
    <row r="759" spans="1:1">
      <c r="A759" s="17"/>
    </row>
    <row r="760" spans="1:1">
      <c r="A760" s="17"/>
    </row>
    <row r="761" spans="1:1">
      <c r="A761" s="17"/>
    </row>
    <row r="762" spans="1:1">
      <c r="A762" s="17"/>
    </row>
    <row r="763" spans="1:1">
      <c r="A763" s="17"/>
    </row>
    <row r="764" spans="1:1">
      <c r="A764" s="17"/>
    </row>
    <row r="765" spans="1:1">
      <c r="A765" s="17"/>
    </row>
    <row r="766" spans="1:1">
      <c r="A766" s="17"/>
    </row>
    <row r="767" spans="1:1">
      <c r="A767" s="17"/>
    </row>
    <row r="768" spans="1:1">
      <c r="A768" s="17"/>
    </row>
    <row r="769" spans="1:1">
      <c r="A769" s="17"/>
    </row>
    <row r="770" spans="1:1">
      <c r="A770" s="17"/>
    </row>
    <row r="771" spans="1:1">
      <c r="A771" s="17"/>
    </row>
    <row r="772" spans="1:1">
      <c r="A772" s="17"/>
    </row>
    <row r="773" spans="1:1">
      <c r="A773" s="17"/>
    </row>
    <row r="774" spans="1:1">
      <c r="A774" s="17"/>
    </row>
    <row r="775" spans="1:1">
      <c r="A775" s="17"/>
    </row>
    <row r="776" spans="1:1">
      <c r="A776" s="17"/>
    </row>
    <row r="777" spans="1:1">
      <c r="A777" s="17"/>
    </row>
    <row r="778" spans="1:1">
      <c r="A778" s="17"/>
    </row>
    <row r="779" spans="1:1">
      <c r="A779" s="17"/>
    </row>
    <row r="780" spans="1:1">
      <c r="A780" s="17"/>
    </row>
    <row r="781" spans="1:1">
      <c r="A781" s="17"/>
    </row>
    <row r="782" spans="1:1">
      <c r="A782" s="17"/>
    </row>
    <row r="783" spans="1:1">
      <c r="A783" s="17"/>
    </row>
    <row r="784" spans="1:1">
      <c r="A784" s="17"/>
    </row>
    <row r="785" spans="1:1">
      <c r="A785" s="17"/>
    </row>
    <row r="786" spans="1:1">
      <c r="A786" s="17"/>
    </row>
    <row r="787" spans="1:1">
      <c r="A787" s="17"/>
    </row>
    <row r="788" spans="1:1">
      <c r="A788" s="17"/>
    </row>
    <row r="789" spans="1:1">
      <c r="A789" s="17"/>
    </row>
    <row r="790" spans="1:1">
      <c r="A790" s="17"/>
    </row>
    <row r="791" spans="1:1">
      <c r="A791" s="17"/>
    </row>
    <row r="792" spans="1:1">
      <c r="A792" s="17"/>
    </row>
    <row r="793" spans="1:1">
      <c r="A793" s="17"/>
    </row>
    <row r="794" spans="1:1">
      <c r="A794" s="17"/>
    </row>
    <row r="795" spans="1:1">
      <c r="A795" s="17"/>
    </row>
    <row r="796" spans="1:1">
      <c r="A796" s="17"/>
    </row>
    <row r="797" spans="1:1">
      <c r="A797" s="17"/>
    </row>
    <row r="798" spans="1:1">
      <c r="A798" s="17"/>
    </row>
    <row r="799" spans="1:1">
      <c r="A799" s="17"/>
    </row>
    <row r="800" spans="1:1">
      <c r="A800" s="17"/>
    </row>
    <row r="801" spans="1:1">
      <c r="A801" s="17"/>
    </row>
    <row r="802" spans="1:1">
      <c r="A802" s="17"/>
    </row>
    <row r="803" spans="1:1">
      <c r="A803" s="17"/>
    </row>
    <row r="804" spans="1:1">
      <c r="A804" s="17"/>
    </row>
    <row r="805" spans="1:1">
      <c r="A805" s="17"/>
    </row>
    <row r="806" spans="1:1">
      <c r="A806" s="17"/>
    </row>
    <row r="807" spans="1:1">
      <c r="A807" s="17"/>
    </row>
    <row r="808" spans="1:1">
      <c r="A808" s="17"/>
    </row>
    <row r="809" spans="1:1">
      <c r="A809" s="17"/>
    </row>
    <row r="810" spans="1:1">
      <c r="A810" s="17"/>
    </row>
    <row r="811" spans="1:1">
      <c r="A811" s="17"/>
    </row>
    <row r="812" spans="1:1">
      <c r="A812" s="17"/>
    </row>
    <row r="813" spans="1:1">
      <c r="A813" s="17"/>
    </row>
    <row r="814" spans="1:1">
      <c r="A814" s="17"/>
    </row>
    <row r="815" spans="1:1">
      <c r="A815" s="17"/>
    </row>
    <row r="816" spans="1:1">
      <c r="A816" s="17"/>
    </row>
    <row r="817" spans="1:1">
      <c r="A817" s="17"/>
    </row>
    <row r="818" spans="1:1">
      <c r="A818" s="17"/>
    </row>
    <row r="819" spans="1:1">
      <c r="A819" s="17"/>
    </row>
    <row r="820" spans="1:1">
      <c r="A820" s="17"/>
    </row>
    <row r="821" spans="1:1">
      <c r="A821" s="17"/>
    </row>
    <row r="822" spans="1:1">
      <c r="A822" s="17"/>
    </row>
    <row r="823" spans="1:1">
      <c r="A823" s="17"/>
    </row>
    <row r="824" spans="1:1">
      <c r="A824" s="17"/>
    </row>
    <row r="825" spans="1:1">
      <c r="A825" s="17"/>
    </row>
    <row r="826" spans="1:1">
      <c r="A826" s="17"/>
    </row>
    <row r="827" spans="1:1">
      <c r="A827" s="17"/>
    </row>
    <row r="828" spans="1:1">
      <c r="A828" s="17"/>
    </row>
    <row r="829" spans="1:1">
      <c r="A829" s="17"/>
    </row>
    <row r="830" spans="1:1">
      <c r="A830" s="17"/>
    </row>
    <row r="831" spans="1:1">
      <c r="A831" s="17"/>
    </row>
    <row r="832" spans="1:1">
      <c r="A832" s="17"/>
    </row>
    <row r="833" spans="1:1">
      <c r="A833" s="17"/>
    </row>
    <row r="834" spans="1:1">
      <c r="A834" s="17"/>
    </row>
    <row r="835" spans="1:1">
      <c r="A835" s="17"/>
    </row>
    <row r="836" spans="1:1">
      <c r="A836" s="17"/>
    </row>
    <row r="837" spans="1:1">
      <c r="A837" s="17"/>
    </row>
    <row r="838" spans="1:1">
      <c r="A838" s="17"/>
    </row>
    <row r="839" spans="1:1">
      <c r="A839" s="17"/>
    </row>
    <row r="840" spans="1:1">
      <c r="A840" s="17"/>
    </row>
    <row r="841" spans="1:1">
      <c r="A841" s="17"/>
    </row>
    <row r="842" spans="1:1">
      <c r="A842" s="17"/>
    </row>
    <row r="843" spans="1:1">
      <c r="A843" s="17"/>
    </row>
    <row r="844" spans="1:1">
      <c r="A844" s="17"/>
    </row>
    <row r="845" spans="1:1">
      <c r="A845" s="17"/>
    </row>
    <row r="846" spans="1:1">
      <c r="A846" s="17"/>
    </row>
    <row r="847" spans="1:1">
      <c r="A847" s="17"/>
    </row>
    <row r="848" spans="1:1">
      <c r="A848" s="17"/>
    </row>
    <row r="849" spans="1:1">
      <c r="A849" s="17"/>
    </row>
    <row r="850" spans="1:1">
      <c r="A850" s="17"/>
    </row>
    <row r="851" spans="1:1">
      <c r="A851" s="17"/>
    </row>
    <row r="852" spans="1:1">
      <c r="A852" s="17"/>
    </row>
    <row r="853" spans="1:1">
      <c r="A853" s="17"/>
    </row>
    <row r="854" spans="1:1">
      <c r="A854" s="17"/>
    </row>
    <row r="855" spans="1:1">
      <c r="A855" s="17"/>
    </row>
    <row r="856" spans="1:1">
      <c r="A856" s="17"/>
    </row>
    <row r="857" spans="1:1">
      <c r="A857" s="17"/>
    </row>
    <row r="858" spans="1:1">
      <c r="A858" s="17"/>
    </row>
    <row r="859" spans="1:1">
      <c r="A859" s="17"/>
    </row>
    <row r="860" spans="1:1">
      <c r="A860" s="17"/>
    </row>
    <row r="861" spans="1:1">
      <c r="A861" s="17"/>
    </row>
    <row r="862" spans="1:1">
      <c r="A862" s="17"/>
    </row>
    <row r="863" spans="1:1">
      <c r="A863" s="17"/>
    </row>
    <row r="864" spans="1:1">
      <c r="A864" s="17"/>
    </row>
    <row r="865" spans="1:1">
      <c r="A865" s="17"/>
    </row>
    <row r="866" spans="1:1">
      <c r="A866" s="17"/>
    </row>
    <row r="867" spans="1:1">
      <c r="A867" s="17"/>
    </row>
    <row r="868" spans="1:1">
      <c r="A868" s="17"/>
    </row>
    <row r="869" spans="1:1">
      <c r="A869" s="17"/>
    </row>
    <row r="870" spans="1:1">
      <c r="A870" s="17"/>
    </row>
    <row r="871" spans="1:1">
      <c r="A871" s="17"/>
    </row>
    <row r="872" spans="1:1">
      <c r="A872" s="17"/>
    </row>
    <row r="873" spans="1:1">
      <c r="A873" s="17"/>
    </row>
    <row r="874" spans="1:1">
      <c r="A874" s="17"/>
    </row>
    <row r="875" spans="1:1">
      <c r="A875" s="17"/>
    </row>
    <row r="876" spans="1:1">
      <c r="A876" s="17"/>
    </row>
    <row r="877" spans="1:1">
      <c r="A877" s="17"/>
    </row>
    <row r="878" spans="1:1">
      <c r="A878" s="17"/>
    </row>
    <row r="879" spans="1:1">
      <c r="A879" s="17"/>
    </row>
    <row r="880" spans="1:1">
      <c r="A880" s="17"/>
    </row>
    <row r="881" spans="1:1">
      <c r="A881" s="17"/>
    </row>
    <row r="882" spans="1:1">
      <c r="A882" s="17"/>
    </row>
    <row r="883" spans="1:1">
      <c r="A883" s="17"/>
    </row>
    <row r="884" spans="1:1">
      <c r="A884" s="17"/>
    </row>
    <row r="885" spans="1:1">
      <c r="A885" s="17"/>
    </row>
    <row r="886" spans="1:1">
      <c r="A886" s="17"/>
    </row>
    <row r="887" spans="1:1">
      <c r="A887" s="17"/>
    </row>
    <row r="888" spans="1:1">
      <c r="A888" s="17"/>
    </row>
    <row r="889" spans="1:1">
      <c r="A889" s="17"/>
    </row>
    <row r="890" spans="1:1">
      <c r="A890" s="17"/>
    </row>
    <row r="891" spans="1:1">
      <c r="A891" s="17"/>
    </row>
    <row r="892" spans="1:1">
      <c r="A892" s="17"/>
    </row>
    <row r="893" spans="1:1">
      <c r="A893" s="17"/>
    </row>
    <row r="894" spans="1:1">
      <c r="A894" s="17"/>
    </row>
    <row r="895" spans="1:1">
      <c r="A895" s="17"/>
    </row>
    <row r="896" spans="1:1">
      <c r="A896" s="17"/>
    </row>
    <row r="897" spans="1:1">
      <c r="A897" s="17"/>
    </row>
    <row r="898" spans="1:1">
      <c r="A898" s="17"/>
    </row>
    <row r="899" spans="1:1">
      <c r="A899" s="17"/>
    </row>
    <row r="900" spans="1:1">
      <c r="A900" s="17"/>
    </row>
    <row r="901" spans="1:1">
      <c r="A901" s="17"/>
    </row>
    <row r="902" spans="1:1">
      <c r="A902" s="17"/>
    </row>
    <row r="903" spans="1:1">
      <c r="A903" s="17"/>
    </row>
    <row r="904" spans="1:1">
      <c r="A904" s="17"/>
    </row>
    <row r="905" spans="1:1">
      <c r="A905" s="17"/>
    </row>
    <row r="906" spans="1:1">
      <c r="A906" s="17"/>
    </row>
    <row r="907" spans="1:1">
      <c r="A907" s="17"/>
    </row>
    <row r="908" spans="1:1">
      <c r="A908" s="17"/>
    </row>
    <row r="909" spans="1:1">
      <c r="A909" s="17"/>
    </row>
    <row r="910" spans="1:1">
      <c r="A910" s="17"/>
    </row>
    <row r="911" spans="1:1">
      <c r="A911" s="17"/>
    </row>
    <row r="912" spans="1:1">
      <c r="A912" s="17"/>
    </row>
    <row r="913" spans="1:1">
      <c r="A913" s="17"/>
    </row>
    <row r="914" spans="1:1">
      <c r="A914" s="17"/>
    </row>
    <row r="915" spans="1:1">
      <c r="A915" s="17"/>
    </row>
    <row r="916" spans="1:1">
      <c r="A916" s="17"/>
    </row>
    <row r="917" spans="1:1">
      <c r="A917" s="17"/>
    </row>
    <row r="918" spans="1:1">
      <c r="A918" s="17"/>
    </row>
    <row r="919" spans="1:1">
      <c r="A919" s="17"/>
    </row>
    <row r="920" spans="1:1">
      <c r="A920" s="17"/>
    </row>
    <row r="921" spans="1:1">
      <c r="A921" s="17"/>
    </row>
    <row r="922" spans="1:1">
      <c r="A922" s="17"/>
    </row>
    <row r="923" spans="1:1">
      <c r="A923" s="17"/>
    </row>
    <row r="924" spans="1:1">
      <c r="A924" s="17"/>
    </row>
    <row r="925" spans="1:1">
      <c r="A925" s="17"/>
    </row>
    <row r="926" spans="1:1">
      <c r="A926" s="17"/>
    </row>
    <row r="927" spans="1:1">
      <c r="A927" s="17"/>
    </row>
    <row r="928" spans="1:1">
      <c r="A928" s="17"/>
    </row>
    <row r="929" spans="1:1">
      <c r="A929" s="17"/>
    </row>
    <row r="930" spans="1:1">
      <c r="A930" s="17"/>
    </row>
    <row r="931" spans="1:1">
      <c r="A931" s="17"/>
    </row>
    <row r="932" spans="1:1">
      <c r="A932" s="17"/>
    </row>
    <row r="933" spans="1:1">
      <c r="A933" s="17"/>
    </row>
    <row r="934" spans="1:1">
      <c r="A934" s="17"/>
    </row>
    <row r="935" spans="1:1">
      <c r="A935" s="17"/>
    </row>
    <row r="936" spans="1:1">
      <c r="A936" s="17"/>
    </row>
    <row r="937" spans="1:1">
      <c r="A937" s="17"/>
    </row>
    <row r="938" spans="1:1">
      <c r="A938" s="17"/>
    </row>
    <row r="939" spans="1:1">
      <c r="A939" s="17"/>
    </row>
    <row r="940" spans="1:1">
      <c r="A940" s="17"/>
    </row>
    <row r="941" spans="1:1">
      <c r="A941" s="17"/>
    </row>
    <row r="942" spans="1:1">
      <c r="A942" s="17"/>
    </row>
    <row r="943" spans="1:1">
      <c r="A943" s="17"/>
    </row>
    <row r="944" spans="1:1">
      <c r="A944" s="17"/>
    </row>
    <row r="945" spans="1:1">
      <c r="A945" s="17"/>
    </row>
    <row r="946" spans="1:1">
      <c r="A946" s="17"/>
    </row>
    <row r="947" spans="1:1">
      <c r="A947" s="17"/>
    </row>
    <row r="948" spans="1:1">
      <c r="A948" s="17"/>
    </row>
    <row r="949" spans="1:1">
      <c r="A949" s="17"/>
    </row>
    <row r="950" spans="1:1">
      <c r="A950" s="17"/>
    </row>
    <row r="951" spans="1:1">
      <c r="A951" s="17"/>
    </row>
    <row r="952" spans="1:1">
      <c r="A952" s="17"/>
    </row>
    <row r="953" spans="1:1">
      <c r="A953" s="17"/>
    </row>
    <row r="954" spans="1:1">
      <c r="A954" s="17"/>
    </row>
    <row r="955" spans="1:1">
      <c r="A955" s="17"/>
    </row>
    <row r="956" spans="1:1">
      <c r="A956" s="17"/>
    </row>
    <row r="957" spans="1:1">
      <c r="A957" s="17"/>
    </row>
    <row r="958" spans="1:1">
      <c r="A958" s="17"/>
    </row>
    <row r="959" spans="1:1">
      <c r="A959" s="17"/>
    </row>
    <row r="960" spans="1:1">
      <c r="A960" s="17"/>
    </row>
    <row r="961" spans="1:1">
      <c r="A961" s="17"/>
    </row>
    <row r="962" spans="1:1">
      <c r="A962" s="17"/>
    </row>
    <row r="963" spans="1:1">
      <c r="A963" s="17"/>
    </row>
    <row r="964" spans="1:1">
      <c r="A964" s="17"/>
    </row>
    <row r="965" spans="1:1">
      <c r="A965" s="17"/>
    </row>
    <row r="966" spans="1:1">
      <c r="A966" s="17"/>
    </row>
    <row r="967" spans="1:1">
      <c r="A967" s="17"/>
    </row>
    <row r="968" spans="1:1">
      <c r="A968" s="17"/>
    </row>
    <row r="969" spans="1:1">
      <c r="A969" s="17"/>
    </row>
    <row r="970" spans="1:1">
      <c r="A970" s="17"/>
    </row>
    <row r="971" spans="1:1">
      <c r="A971" s="17"/>
    </row>
    <row r="972" spans="1:1">
      <c r="A972" s="17"/>
    </row>
    <row r="973" spans="1:1">
      <c r="A973" s="17"/>
    </row>
    <row r="974" spans="1:1">
      <c r="A974" s="17"/>
    </row>
    <row r="975" spans="1:1">
      <c r="A975" s="17"/>
    </row>
    <row r="976" spans="1:1">
      <c r="A976" s="17"/>
    </row>
    <row r="977" spans="1:1">
      <c r="A977" s="17"/>
    </row>
    <row r="978" spans="1:1">
      <c r="A978" s="17"/>
    </row>
    <row r="979" spans="1:1">
      <c r="A979" s="17"/>
    </row>
    <row r="980" spans="1:1">
      <c r="A980" s="17"/>
    </row>
    <row r="981" spans="1:1">
      <c r="A981" s="17"/>
    </row>
    <row r="982" spans="1:1">
      <c r="A982" s="17"/>
    </row>
    <row r="983" spans="1:1">
      <c r="A983" s="17"/>
    </row>
    <row r="984" spans="1:1">
      <c r="A984" s="17"/>
    </row>
    <row r="985" spans="1:1">
      <c r="A985" s="17"/>
    </row>
    <row r="986" spans="1:1">
      <c r="A986" s="17"/>
    </row>
    <row r="987" spans="1:1">
      <c r="A987" s="17"/>
    </row>
    <row r="988" spans="1:1">
      <c r="A988" s="17"/>
    </row>
    <row r="989" spans="1:1">
      <c r="A989" s="17"/>
    </row>
    <row r="990" spans="1:1">
      <c r="A990" s="17"/>
    </row>
    <row r="991" spans="1:1">
      <c r="A991" s="17"/>
    </row>
    <row r="992" spans="1:1">
      <c r="A992" s="17"/>
    </row>
    <row r="993" spans="1:1">
      <c r="A993" s="17"/>
    </row>
    <row r="994" spans="1:1">
      <c r="A994" s="17"/>
    </row>
    <row r="995" spans="1:1">
      <c r="A995" s="17"/>
    </row>
    <row r="996" spans="1:1">
      <c r="A996" s="17"/>
    </row>
    <row r="997" spans="1:1">
      <c r="A997" s="17"/>
    </row>
    <row r="998" spans="1:1">
      <c r="A998" s="17"/>
    </row>
    <row r="999" spans="1:1">
      <c r="A999" s="17"/>
    </row>
    <row r="1000" spans="1:1">
      <c r="A1000" s="17"/>
    </row>
    <row r="1001" spans="1:1">
      <c r="A1001" s="17"/>
    </row>
    <row r="1002" spans="1:1">
      <c r="A1002" s="17"/>
    </row>
  </sheetData>
  <mergeCells count="5">
    <mergeCell ref="A1:O3"/>
    <mergeCell ref="C4:F4"/>
    <mergeCell ref="G4:I4"/>
    <mergeCell ref="J4:L4"/>
    <mergeCell ref="M4:O4"/>
  </mergeCells>
  <pageMargins left="0" right="0" top="0" bottom="0" header="0" footer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1:S1002"/>
  <sheetViews>
    <sheetView workbookViewId="0">
      <selection activeCell="K14" sqref="K14"/>
    </sheetView>
  </sheetViews>
  <sheetFormatPr defaultColWidth="12.5703125" defaultRowHeight="12.75"/>
  <cols>
    <col min="2" max="2" width="5.140625" customWidth="1"/>
    <col min="3" max="4" width="10.140625" customWidth="1"/>
    <col min="5" max="5" width="6.42578125" customWidth="1"/>
    <col min="6" max="6" width="5.140625" customWidth="1"/>
    <col min="7" max="8" width="10.140625" customWidth="1"/>
    <col min="9" max="9" width="5.140625" customWidth="1"/>
    <col min="10" max="11" width="10.140625" customWidth="1"/>
    <col min="12" max="12" width="5.140625" customWidth="1"/>
    <col min="13" max="14" width="10.140625" customWidth="1"/>
    <col min="15" max="15" width="5.140625" customWidth="1"/>
  </cols>
  <sheetData>
    <row r="1" spans="1:15">
      <c r="A1" s="25" t="s">
        <v>4317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</row>
    <row r="2" spans="1:15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</row>
    <row r="3" spans="1:15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</row>
    <row r="4" spans="1:15">
      <c r="A4" s="11"/>
      <c r="B4" s="11"/>
      <c r="C4" s="25" t="s">
        <v>663</v>
      </c>
      <c r="D4" s="30"/>
      <c r="E4" s="30"/>
      <c r="F4" s="30"/>
      <c r="G4" s="25" t="s">
        <v>664</v>
      </c>
      <c r="H4" s="30"/>
      <c r="I4" s="30"/>
      <c r="J4" s="25" t="s">
        <v>667</v>
      </c>
      <c r="K4" s="30"/>
      <c r="L4" s="30"/>
      <c r="M4" s="25" t="s">
        <v>668</v>
      </c>
      <c r="N4" s="30"/>
      <c r="O4" s="30"/>
    </row>
    <row r="5" spans="1:15" ht="30">
      <c r="A5" s="11" t="s">
        <v>1</v>
      </c>
      <c r="B5" s="11" t="s">
        <v>669</v>
      </c>
      <c r="C5" s="9" t="s">
        <v>670</v>
      </c>
      <c r="D5" s="9" t="s">
        <v>671</v>
      </c>
      <c r="E5" s="9" t="s">
        <v>672</v>
      </c>
      <c r="F5" s="9" t="s">
        <v>673</v>
      </c>
      <c r="G5" s="9" t="s">
        <v>670</v>
      </c>
      <c r="H5" s="9" t="s">
        <v>671</v>
      </c>
      <c r="I5" s="9" t="s">
        <v>673</v>
      </c>
      <c r="J5" s="9" t="s">
        <v>670</v>
      </c>
      <c r="K5" s="9" t="s">
        <v>671</v>
      </c>
      <c r="L5" s="9" t="s">
        <v>673</v>
      </c>
      <c r="M5" s="9" t="s">
        <v>670</v>
      </c>
      <c r="N5" s="9" t="s">
        <v>671</v>
      </c>
      <c r="O5" s="9" t="s">
        <v>673</v>
      </c>
    </row>
    <row r="6" spans="1:15" ht="20.25">
      <c r="A6" s="9" t="s">
        <v>12</v>
      </c>
      <c r="B6" s="13">
        <v>208356</v>
      </c>
      <c r="C6" s="13" t="s">
        <v>1392</v>
      </c>
      <c r="D6" s="13" t="s">
        <v>1392</v>
      </c>
      <c r="E6" s="13">
        <v>0.35099999999999998</v>
      </c>
      <c r="F6" s="14"/>
      <c r="G6" s="13" t="s">
        <v>810</v>
      </c>
      <c r="H6" s="15" t="s">
        <v>897</v>
      </c>
      <c r="I6" s="13">
        <f>0.002</f>
        <v>2E-3</v>
      </c>
      <c r="J6" s="13" t="s">
        <v>906</v>
      </c>
      <c r="K6" s="15" t="s">
        <v>3106</v>
      </c>
      <c r="L6" s="13">
        <f>0.003</f>
        <v>3.0000000000000001E-3</v>
      </c>
      <c r="M6" s="15" t="s">
        <v>1405</v>
      </c>
      <c r="N6" s="13" t="s">
        <v>3191</v>
      </c>
      <c r="O6" s="13">
        <v>-1E-3</v>
      </c>
    </row>
    <row r="7" spans="1:15" ht="23.25">
      <c r="A7" s="16" t="s">
        <v>23</v>
      </c>
      <c r="B7" s="13">
        <v>4</v>
      </c>
      <c r="C7" s="13" t="s">
        <v>4318</v>
      </c>
      <c r="D7" s="13" t="s">
        <v>4319</v>
      </c>
      <c r="E7" s="13">
        <v>0.41399999999999998</v>
      </c>
      <c r="F7" s="14"/>
      <c r="G7" s="13" t="s">
        <v>4320</v>
      </c>
      <c r="H7" s="13" t="s">
        <v>4321</v>
      </c>
      <c r="I7" s="14"/>
      <c r="J7" s="13" t="s">
        <v>4322</v>
      </c>
      <c r="K7" s="13" t="s">
        <v>4322</v>
      </c>
      <c r="L7" s="14"/>
      <c r="M7" s="15" t="s">
        <v>794</v>
      </c>
      <c r="N7" s="13" t="s">
        <v>932</v>
      </c>
      <c r="O7" s="13">
        <v>-3.0000000000000001E-3</v>
      </c>
    </row>
    <row r="8" spans="1:15" ht="20.25">
      <c r="A8" s="16" t="s">
        <v>33</v>
      </c>
      <c r="B8" s="13">
        <v>29612</v>
      </c>
      <c r="C8" s="15" t="s">
        <v>674</v>
      </c>
      <c r="D8" s="13" t="s">
        <v>766</v>
      </c>
      <c r="E8" s="13" t="s">
        <v>697</v>
      </c>
      <c r="F8" s="13">
        <v>-1E-3</v>
      </c>
      <c r="G8" s="15" t="s">
        <v>726</v>
      </c>
      <c r="H8" s="13" t="s">
        <v>1273</v>
      </c>
      <c r="I8" s="13">
        <v>-4.0000000000000001E-3</v>
      </c>
      <c r="J8" s="15" t="s">
        <v>2028</v>
      </c>
      <c r="K8" s="13" t="s">
        <v>2015</v>
      </c>
      <c r="L8" s="13">
        <v>-8.0000000000000002E-3</v>
      </c>
      <c r="M8" s="15" t="s">
        <v>803</v>
      </c>
      <c r="N8" s="13" t="s">
        <v>833</v>
      </c>
      <c r="O8" s="13">
        <v>-2E-3</v>
      </c>
    </row>
    <row r="9" spans="1:15" ht="20.25">
      <c r="A9" s="16" t="s">
        <v>43</v>
      </c>
      <c r="B9" s="13">
        <v>57</v>
      </c>
      <c r="C9" s="13" t="s">
        <v>4323</v>
      </c>
      <c r="D9" s="13" t="s">
        <v>4324</v>
      </c>
      <c r="E9" s="13">
        <v>0.55800000000000005</v>
      </c>
      <c r="F9" s="14"/>
      <c r="G9" s="13" t="s">
        <v>4325</v>
      </c>
      <c r="H9" s="13" t="s">
        <v>1879</v>
      </c>
      <c r="I9" s="14"/>
      <c r="J9" s="15" t="s">
        <v>4326</v>
      </c>
      <c r="K9" s="13" t="s">
        <v>4327</v>
      </c>
      <c r="L9" s="13">
        <v>-0.29899999999999999</v>
      </c>
      <c r="M9" s="13" t="s">
        <v>887</v>
      </c>
      <c r="N9" s="15" t="s">
        <v>688</v>
      </c>
      <c r="O9" s="13">
        <f>0.011</f>
        <v>1.0999999999999999E-2</v>
      </c>
    </row>
    <row r="10" spans="1:15" ht="47.25">
      <c r="A10" s="16" t="s">
        <v>47</v>
      </c>
      <c r="B10" s="13">
        <v>57</v>
      </c>
      <c r="C10" s="13" t="s">
        <v>4328</v>
      </c>
      <c r="D10" s="13" t="s">
        <v>4329</v>
      </c>
      <c r="E10" s="13">
        <v>0.17699999999999999</v>
      </c>
      <c r="F10" s="14"/>
      <c r="G10" s="13" t="s">
        <v>4330</v>
      </c>
      <c r="H10" s="13" t="s">
        <v>4331</v>
      </c>
      <c r="I10" s="14"/>
      <c r="J10" s="13" t="s">
        <v>4332</v>
      </c>
      <c r="K10" s="13" t="s">
        <v>4333</v>
      </c>
      <c r="L10" s="14"/>
      <c r="M10" s="15" t="s">
        <v>676</v>
      </c>
      <c r="N10" s="13" t="s">
        <v>1156</v>
      </c>
      <c r="O10" s="13">
        <v>-5.0000000000000001E-3</v>
      </c>
    </row>
    <row r="11" spans="1:15" ht="20.25">
      <c r="A11" s="16" t="s">
        <v>55</v>
      </c>
      <c r="B11" s="13">
        <v>3430</v>
      </c>
      <c r="C11" s="15" t="s">
        <v>2923</v>
      </c>
      <c r="D11" s="13" t="s">
        <v>1086</v>
      </c>
      <c r="E11" s="13" t="s">
        <v>697</v>
      </c>
      <c r="F11" s="13">
        <v>-0.01</v>
      </c>
      <c r="G11" s="13" t="s">
        <v>4334</v>
      </c>
      <c r="H11" s="15" t="s">
        <v>4335</v>
      </c>
      <c r="I11" s="13">
        <f>0.05</f>
        <v>0.05</v>
      </c>
      <c r="J11" s="13" t="s">
        <v>4336</v>
      </c>
      <c r="K11" s="13" t="s">
        <v>4337</v>
      </c>
      <c r="L11" s="14"/>
      <c r="M11" s="13" t="s">
        <v>950</v>
      </c>
      <c r="N11" s="15" t="s">
        <v>1713</v>
      </c>
      <c r="O11" s="13">
        <f>0.005</f>
        <v>5.0000000000000001E-3</v>
      </c>
    </row>
    <row r="12" spans="1:15" ht="35.25">
      <c r="A12" s="16" t="s">
        <v>66</v>
      </c>
      <c r="B12" s="13">
        <v>1282</v>
      </c>
      <c r="C12" s="13" t="s">
        <v>4338</v>
      </c>
      <c r="D12" s="15" t="s">
        <v>2108</v>
      </c>
      <c r="E12" s="13" t="s">
        <v>697</v>
      </c>
      <c r="F12" s="13">
        <f>0.014</f>
        <v>1.4E-2</v>
      </c>
      <c r="G12" s="13" t="s">
        <v>4339</v>
      </c>
      <c r="H12" s="15" t="s">
        <v>4340</v>
      </c>
      <c r="I12" s="13">
        <f>0.041</f>
        <v>4.1000000000000002E-2</v>
      </c>
      <c r="J12" s="13" t="s">
        <v>4341</v>
      </c>
      <c r="K12" s="15" t="s">
        <v>4342</v>
      </c>
      <c r="L12" s="13">
        <f>0.142</f>
        <v>0.14199999999999999</v>
      </c>
      <c r="M12" s="15" t="s">
        <v>1334</v>
      </c>
      <c r="N12" s="13" t="s">
        <v>4343</v>
      </c>
      <c r="O12" s="13">
        <v>-5.2999999999999999E-2</v>
      </c>
    </row>
    <row r="13" spans="1:15" ht="35.25">
      <c r="A13" s="16" t="s">
        <v>77</v>
      </c>
      <c r="B13" s="13">
        <v>27579</v>
      </c>
      <c r="C13" s="15" t="s">
        <v>854</v>
      </c>
      <c r="D13" s="13" t="s">
        <v>1161</v>
      </c>
      <c r="E13" s="13" t="s">
        <v>697</v>
      </c>
      <c r="F13" s="13">
        <v>-6.0000000000000001E-3</v>
      </c>
      <c r="G13" s="15" t="s">
        <v>849</v>
      </c>
      <c r="H13" s="13" t="s">
        <v>4344</v>
      </c>
      <c r="I13" s="13">
        <v>-1.0999999999999999E-2</v>
      </c>
      <c r="J13" s="13" t="s">
        <v>4345</v>
      </c>
      <c r="K13" s="13" t="s">
        <v>4346</v>
      </c>
      <c r="L13" s="14"/>
      <c r="M13" s="15" t="s">
        <v>1156</v>
      </c>
      <c r="N13" s="13" t="s">
        <v>1818</v>
      </c>
      <c r="O13" s="13">
        <v>-1.2999999999999999E-2</v>
      </c>
    </row>
    <row r="14" spans="1:15" ht="20.25">
      <c r="A14" s="16" t="s">
        <v>84</v>
      </c>
      <c r="B14" s="13">
        <v>170715</v>
      </c>
      <c r="C14" s="13" t="s">
        <v>1283</v>
      </c>
      <c r="D14" s="13" t="s">
        <v>1283</v>
      </c>
      <c r="E14" s="13">
        <v>0.85299999999999998</v>
      </c>
      <c r="F14" s="14"/>
      <c r="G14" s="13" t="s">
        <v>803</v>
      </c>
      <c r="H14" s="13" t="s">
        <v>803</v>
      </c>
      <c r="I14" s="14"/>
      <c r="J14" s="15" t="s">
        <v>2086</v>
      </c>
      <c r="K14" s="13" t="s">
        <v>1242</v>
      </c>
      <c r="L14" s="13">
        <v>-3.0000000000000001E-3</v>
      </c>
      <c r="M14" s="15" t="s">
        <v>4347</v>
      </c>
      <c r="N14" s="13" t="s">
        <v>2648</v>
      </c>
      <c r="O14" s="13">
        <v>-8.9999999999999993E-3</v>
      </c>
    </row>
    <row r="15" spans="1:15" ht="23.25">
      <c r="A15" s="16" t="s">
        <v>95</v>
      </c>
      <c r="B15" s="13">
        <v>9914</v>
      </c>
      <c r="C15" s="15" t="s">
        <v>698</v>
      </c>
      <c r="D15" s="13" t="s">
        <v>1093</v>
      </c>
      <c r="E15" s="13" t="s">
        <v>697</v>
      </c>
      <c r="F15" s="13">
        <v>-4.0000000000000001E-3</v>
      </c>
      <c r="G15" s="15" t="s">
        <v>4348</v>
      </c>
      <c r="H15" s="13" t="s">
        <v>4349</v>
      </c>
      <c r="I15" s="13">
        <v>-1.6E-2</v>
      </c>
      <c r="J15" s="13" t="s">
        <v>4350</v>
      </c>
      <c r="K15" s="15" t="s">
        <v>4351</v>
      </c>
      <c r="L15" s="13">
        <f>0.067</f>
        <v>6.7000000000000004E-2</v>
      </c>
      <c r="M15" s="15" t="s">
        <v>698</v>
      </c>
      <c r="N15" s="13" t="s">
        <v>809</v>
      </c>
      <c r="O15" s="13">
        <v>-2.8000000000000001E-2</v>
      </c>
    </row>
    <row r="16" spans="1:15" ht="23.25">
      <c r="A16" s="16" t="s">
        <v>105</v>
      </c>
      <c r="B16" s="13">
        <v>2999</v>
      </c>
      <c r="C16" s="13" t="s">
        <v>4352</v>
      </c>
      <c r="D16" s="13" t="s">
        <v>4353</v>
      </c>
      <c r="E16" s="13">
        <v>8.0000000000000002E-3</v>
      </c>
      <c r="F16" s="14"/>
      <c r="G16" s="13" t="s">
        <v>4354</v>
      </c>
      <c r="H16" s="13" t="s">
        <v>4355</v>
      </c>
      <c r="I16" s="14"/>
      <c r="J16" s="13" t="s">
        <v>4356</v>
      </c>
      <c r="K16" s="15" t="s">
        <v>4357</v>
      </c>
      <c r="L16" s="13">
        <f>0.129</f>
        <v>0.129</v>
      </c>
      <c r="M16" s="15" t="s">
        <v>839</v>
      </c>
      <c r="N16" s="13" t="s">
        <v>917</v>
      </c>
      <c r="O16" s="13">
        <v>-0.04</v>
      </c>
    </row>
    <row r="17" spans="1:15" ht="23.25">
      <c r="A17" s="16" t="s">
        <v>115</v>
      </c>
      <c r="B17" s="13">
        <v>716</v>
      </c>
      <c r="C17" s="13" t="s">
        <v>4358</v>
      </c>
      <c r="D17" s="13" t="s">
        <v>4359</v>
      </c>
      <c r="E17" s="13">
        <v>1E-3</v>
      </c>
      <c r="F17" s="14"/>
      <c r="G17" s="13" t="s">
        <v>2665</v>
      </c>
      <c r="H17" s="13" t="s">
        <v>3492</v>
      </c>
      <c r="I17" s="14"/>
      <c r="J17" s="13" t="s">
        <v>4360</v>
      </c>
      <c r="K17" s="13" t="s">
        <v>4361</v>
      </c>
      <c r="L17" s="14"/>
      <c r="M17" s="15" t="s">
        <v>4362</v>
      </c>
      <c r="N17" s="13" t="s">
        <v>3447</v>
      </c>
      <c r="O17" s="13">
        <v>-6.0000000000000001E-3</v>
      </c>
    </row>
    <row r="18" spans="1:15" ht="20.25">
      <c r="A18" s="16" t="s">
        <v>125</v>
      </c>
      <c r="B18" s="13">
        <v>182456</v>
      </c>
      <c r="C18" s="13" t="s">
        <v>1284</v>
      </c>
      <c r="D18" s="13" t="s">
        <v>1214</v>
      </c>
      <c r="E18" s="13">
        <v>2.5999999999999999E-2</v>
      </c>
      <c r="F18" s="14"/>
      <c r="G18" s="13" t="s">
        <v>1025</v>
      </c>
      <c r="H18" s="13" t="s">
        <v>803</v>
      </c>
      <c r="I18" s="14"/>
      <c r="J18" s="15" t="s">
        <v>682</v>
      </c>
      <c r="K18" s="13" t="s">
        <v>702</v>
      </c>
      <c r="L18" s="13">
        <v>-5.0000000000000001E-3</v>
      </c>
      <c r="M18" s="13" t="s">
        <v>4363</v>
      </c>
      <c r="N18" s="15" t="s">
        <v>4364</v>
      </c>
      <c r="O18" s="13">
        <f>0.02</f>
        <v>0.02</v>
      </c>
    </row>
    <row r="19" spans="1:15" ht="23.25">
      <c r="A19" s="16" t="s">
        <v>135</v>
      </c>
      <c r="B19" s="13">
        <v>13175</v>
      </c>
      <c r="C19" s="15" t="s">
        <v>741</v>
      </c>
      <c r="D19" s="13" t="s">
        <v>854</v>
      </c>
      <c r="E19" s="13" t="s">
        <v>697</v>
      </c>
      <c r="F19" s="13">
        <v>-2E-3</v>
      </c>
      <c r="G19" s="15" t="s">
        <v>4365</v>
      </c>
      <c r="H19" s="13" t="s">
        <v>4366</v>
      </c>
      <c r="I19" s="13">
        <v>-1.4E-2</v>
      </c>
      <c r="J19" s="13" t="s">
        <v>1975</v>
      </c>
      <c r="K19" s="13" t="s">
        <v>4367</v>
      </c>
      <c r="L19" s="14"/>
      <c r="M19" s="15" t="s">
        <v>3284</v>
      </c>
      <c r="N19" s="13" t="s">
        <v>2180</v>
      </c>
      <c r="O19" s="13">
        <v>-1.4999999999999999E-2</v>
      </c>
    </row>
    <row r="20" spans="1:15" ht="23.25">
      <c r="A20" s="16" t="s">
        <v>144</v>
      </c>
      <c r="B20" s="13">
        <v>18957</v>
      </c>
      <c r="C20" s="13" t="s">
        <v>804</v>
      </c>
      <c r="D20" s="15" t="s">
        <v>693</v>
      </c>
      <c r="E20" s="13" t="s">
        <v>697</v>
      </c>
      <c r="F20" s="13">
        <f>0.002</f>
        <v>2E-3</v>
      </c>
      <c r="G20" s="13" t="s">
        <v>4368</v>
      </c>
      <c r="H20" s="15" t="s">
        <v>4369</v>
      </c>
      <c r="I20" s="13">
        <f>0.011</f>
        <v>1.0999999999999999E-2</v>
      </c>
      <c r="J20" s="13" t="s">
        <v>4370</v>
      </c>
      <c r="K20" s="15" t="s">
        <v>2050</v>
      </c>
      <c r="L20" s="13">
        <f t="shared" ref="L20:L21" si="0">0.01</f>
        <v>0.01</v>
      </c>
      <c r="M20" s="13" t="s">
        <v>4371</v>
      </c>
      <c r="N20" s="15" t="s">
        <v>1164</v>
      </c>
      <c r="O20" s="13">
        <f>0.003</f>
        <v>3.0000000000000001E-3</v>
      </c>
    </row>
    <row r="21" spans="1:15" ht="20.25">
      <c r="A21" s="16" t="s">
        <v>154</v>
      </c>
      <c r="B21" s="13">
        <v>18988</v>
      </c>
      <c r="C21" s="13" t="s">
        <v>794</v>
      </c>
      <c r="D21" s="13" t="s">
        <v>794</v>
      </c>
      <c r="E21" s="13">
        <v>8.5999999999999993E-2</v>
      </c>
      <c r="F21" s="14"/>
      <c r="G21" s="13" t="s">
        <v>4372</v>
      </c>
      <c r="H21" s="13" t="s">
        <v>3668</v>
      </c>
      <c r="I21" s="14"/>
      <c r="J21" s="13" t="s">
        <v>4373</v>
      </c>
      <c r="K21" s="15" t="s">
        <v>4374</v>
      </c>
      <c r="L21" s="13">
        <f t="shared" si="0"/>
        <v>0.01</v>
      </c>
      <c r="M21" s="15" t="s">
        <v>4375</v>
      </c>
      <c r="N21" s="13" t="s">
        <v>1191</v>
      </c>
      <c r="O21" s="13">
        <v>-3.0000000000000001E-3</v>
      </c>
    </row>
    <row r="22" spans="1:15" ht="35.25">
      <c r="A22" s="16" t="s">
        <v>161</v>
      </c>
      <c r="B22" s="13">
        <v>11373</v>
      </c>
      <c r="C22" s="13" t="s">
        <v>693</v>
      </c>
      <c r="D22" s="15" t="s">
        <v>676</v>
      </c>
      <c r="E22" s="13" t="s">
        <v>697</v>
      </c>
      <c r="F22" s="13">
        <f>0.002</f>
        <v>2E-3</v>
      </c>
      <c r="G22" s="15" t="s">
        <v>4376</v>
      </c>
      <c r="H22" s="13" t="s">
        <v>4377</v>
      </c>
      <c r="I22" s="13">
        <v>-1.7000000000000001E-2</v>
      </c>
      <c r="J22" s="13" t="s">
        <v>4378</v>
      </c>
      <c r="K22" s="15" t="s">
        <v>1343</v>
      </c>
      <c r="L22" s="13">
        <f>0.017</f>
        <v>1.7000000000000001E-2</v>
      </c>
      <c r="M22" s="13" t="s">
        <v>1062</v>
      </c>
      <c r="N22" s="15" t="s">
        <v>4379</v>
      </c>
      <c r="O22" s="13">
        <f>0.003</f>
        <v>3.0000000000000001E-3</v>
      </c>
    </row>
    <row r="23" spans="1:15" ht="23.25">
      <c r="A23" s="16" t="s">
        <v>172</v>
      </c>
      <c r="B23" s="13">
        <v>7546</v>
      </c>
      <c r="C23" s="13" t="s">
        <v>892</v>
      </c>
      <c r="D23" s="13" t="s">
        <v>1010</v>
      </c>
      <c r="E23" s="13">
        <v>0.311</v>
      </c>
      <c r="F23" s="14"/>
      <c r="G23" s="13" t="s">
        <v>4380</v>
      </c>
      <c r="H23" s="13" t="s">
        <v>4381</v>
      </c>
      <c r="I23" s="14"/>
      <c r="J23" s="13" t="s">
        <v>4382</v>
      </c>
      <c r="K23" s="13" t="s">
        <v>4383</v>
      </c>
      <c r="L23" s="14"/>
      <c r="M23" s="15" t="s">
        <v>4384</v>
      </c>
      <c r="N23" s="13" t="s">
        <v>4385</v>
      </c>
      <c r="O23" s="13">
        <v>-5.0000000000000001E-3</v>
      </c>
    </row>
    <row r="24" spans="1:15" ht="20.25">
      <c r="A24" s="11" t="s">
        <v>182</v>
      </c>
      <c r="B24" s="13">
        <v>70569</v>
      </c>
      <c r="C24" s="13" t="s">
        <v>4386</v>
      </c>
      <c r="D24" s="13" t="s">
        <v>4386</v>
      </c>
      <c r="E24" s="13">
        <v>0.13900000000000001</v>
      </c>
      <c r="F24" s="14"/>
      <c r="G24" s="13" t="s">
        <v>4387</v>
      </c>
      <c r="H24" s="15" t="s">
        <v>4388</v>
      </c>
      <c r="I24" s="13">
        <f>0.007</f>
        <v>7.0000000000000001E-3</v>
      </c>
      <c r="J24" s="13" t="s">
        <v>4389</v>
      </c>
      <c r="K24" s="15" t="s">
        <v>3782</v>
      </c>
      <c r="L24" s="13">
        <f>0.025</f>
        <v>2.5000000000000001E-2</v>
      </c>
      <c r="M24" s="15" t="s">
        <v>4390</v>
      </c>
      <c r="N24" s="13" t="s">
        <v>4391</v>
      </c>
      <c r="O24" s="13">
        <v>-5.0000000000000001E-3</v>
      </c>
    </row>
    <row r="25" spans="1:15" ht="23.25">
      <c r="A25" s="16" t="s">
        <v>192</v>
      </c>
      <c r="B25" s="13">
        <v>8120</v>
      </c>
      <c r="C25" s="13" t="s">
        <v>680</v>
      </c>
      <c r="D25" s="15" t="s">
        <v>1010</v>
      </c>
      <c r="E25" s="13" t="s">
        <v>697</v>
      </c>
      <c r="F25" s="13">
        <f>0.006</f>
        <v>6.0000000000000001E-3</v>
      </c>
      <c r="G25" s="13" t="s">
        <v>4392</v>
      </c>
      <c r="H25" s="15" t="s">
        <v>4393</v>
      </c>
      <c r="I25" s="13">
        <f>0.032</f>
        <v>3.2000000000000001E-2</v>
      </c>
      <c r="J25" s="13" t="s">
        <v>4394</v>
      </c>
      <c r="K25" s="15" t="s">
        <v>4395</v>
      </c>
      <c r="L25" s="13">
        <f>0.019</f>
        <v>1.9E-2</v>
      </c>
      <c r="M25" s="13" t="s">
        <v>1173</v>
      </c>
      <c r="N25" s="15" t="s">
        <v>1101</v>
      </c>
      <c r="O25" s="13">
        <f>0.005</f>
        <v>5.0000000000000001E-3</v>
      </c>
    </row>
    <row r="26" spans="1:15" ht="20.25">
      <c r="A26" s="16" t="s">
        <v>202</v>
      </c>
      <c r="B26" s="13">
        <v>56</v>
      </c>
      <c r="C26" s="13" t="s">
        <v>4396</v>
      </c>
      <c r="D26" s="13" t="s">
        <v>4397</v>
      </c>
      <c r="E26" s="13">
        <v>1.7000000000000001E-2</v>
      </c>
      <c r="F26" s="14"/>
      <c r="G26" s="13" t="s">
        <v>4398</v>
      </c>
      <c r="H26" s="13" t="s">
        <v>4399</v>
      </c>
      <c r="I26" s="14"/>
      <c r="J26" s="13" t="s">
        <v>4400</v>
      </c>
      <c r="K26" s="13" t="s">
        <v>4401</v>
      </c>
      <c r="L26" s="14"/>
      <c r="M26" s="15" t="s">
        <v>676</v>
      </c>
      <c r="N26" s="13" t="s">
        <v>693</v>
      </c>
      <c r="O26" s="13">
        <v>-2E-3</v>
      </c>
    </row>
    <row r="27" spans="1:15" ht="23.25">
      <c r="A27" s="16" t="s">
        <v>207</v>
      </c>
      <c r="B27" s="13">
        <v>21</v>
      </c>
      <c r="C27" s="13" t="s">
        <v>4402</v>
      </c>
      <c r="D27" s="13" t="s">
        <v>4403</v>
      </c>
      <c r="E27" s="13">
        <v>0.80300000000000005</v>
      </c>
      <c r="F27" s="14"/>
      <c r="G27" s="13" t="s">
        <v>1528</v>
      </c>
      <c r="H27" s="13" t="s">
        <v>2504</v>
      </c>
      <c r="I27" s="14"/>
      <c r="J27" s="13" t="s">
        <v>4404</v>
      </c>
      <c r="K27" s="13" t="s">
        <v>4405</v>
      </c>
      <c r="L27" s="14"/>
      <c r="M27" s="13" t="s">
        <v>870</v>
      </c>
      <c r="N27" s="15" t="s">
        <v>865</v>
      </c>
      <c r="O27" s="13">
        <f>0.007</f>
        <v>7.0000000000000001E-3</v>
      </c>
    </row>
    <row r="28" spans="1:15" ht="23.25">
      <c r="A28" s="16" t="s">
        <v>217</v>
      </c>
      <c r="B28" s="13">
        <v>4420</v>
      </c>
      <c r="C28" s="13" t="s">
        <v>936</v>
      </c>
      <c r="D28" s="15" t="s">
        <v>1901</v>
      </c>
      <c r="E28" s="13" t="s">
        <v>697</v>
      </c>
      <c r="F28" s="13">
        <f>0.003</f>
        <v>3.0000000000000001E-3</v>
      </c>
      <c r="G28" s="13" t="s">
        <v>4406</v>
      </c>
      <c r="H28" s="13" t="s">
        <v>4407</v>
      </c>
      <c r="I28" s="14"/>
      <c r="J28" s="13" t="s">
        <v>4408</v>
      </c>
      <c r="K28" s="13" t="s">
        <v>4409</v>
      </c>
      <c r="L28" s="14"/>
      <c r="M28" s="13" t="s">
        <v>796</v>
      </c>
      <c r="N28" s="13" t="s">
        <v>800</v>
      </c>
      <c r="O28" s="14"/>
    </row>
    <row r="29" spans="1:15" ht="23.25">
      <c r="A29" s="16" t="s">
        <v>228</v>
      </c>
      <c r="B29" s="13">
        <v>19415</v>
      </c>
      <c r="C29" s="13" t="s">
        <v>756</v>
      </c>
      <c r="D29" s="13" t="s">
        <v>755</v>
      </c>
      <c r="E29" s="13">
        <v>2E-3</v>
      </c>
      <c r="F29" s="14"/>
      <c r="G29" s="13" t="s">
        <v>4410</v>
      </c>
      <c r="H29" s="13" t="s">
        <v>4411</v>
      </c>
      <c r="I29" s="14"/>
      <c r="J29" s="13" t="s">
        <v>4412</v>
      </c>
      <c r="K29" s="13" t="s">
        <v>4413</v>
      </c>
      <c r="L29" s="14"/>
      <c r="M29" s="13" t="s">
        <v>4414</v>
      </c>
      <c r="N29" s="15" t="s">
        <v>4415</v>
      </c>
      <c r="O29" s="13">
        <f>0.009</f>
        <v>8.9999999999999993E-3</v>
      </c>
    </row>
    <row r="30" spans="1:15" ht="23.25">
      <c r="A30" s="16" t="s">
        <v>234</v>
      </c>
      <c r="B30" s="13">
        <v>24007</v>
      </c>
      <c r="C30" s="13" t="s">
        <v>4416</v>
      </c>
      <c r="D30" s="15" t="s">
        <v>4417</v>
      </c>
      <c r="E30" s="13" t="s">
        <v>697</v>
      </c>
      <c r="F30" s="13">
        <f>0.025</f>
        <v>2.5000000000000001E-2</v>
      </c>
      <c r="G30" s="13" t="s">
        <v>4418</v>
      </c>
      <c r="H30" s="15" t="s">
        <v>4419</v>
      </c>
      <c r="I30" s="13">
        <f>0.061</f>
        <v>6.0999999999999999E-2</v>
      </c>
      <c r="J30" s="13" t="s">
        <v>4420</v>
      </c>
      <c r="K30" s="15" t="s">
        <v>4421</v>
      </c>
      <c r="L30" s="13">
        <f>0.062</f>
        <v>6.2E-2</v>
      </c>
      <c r="M30" s="13" t="s">
        <v>4422</v>
      </c>
      <c r="N30" s="15" t="s">
        <v>4423</v>
      </c>
      <c r="O30" s="13">
        <f>0.013</f>
        <v>1.2999999999999999E-2</v>
      </c>
    </row>
    <row r="31" spans="1:15" ht="20.25">
      <c r="A31" s="16" t="s">
        <v>244</v>
      </c>
      <c r="B31" s="13">
        <v>1839</v>
      </c>
      <c r="C31" s="15" t="s">
        <v>4424</v>
      </c>
      <c r="D31" s="13" t="s">
        <v>4425</v>
      </c>
      <c r="E31" s="13" t="s">
        <v>697</v>
      </c>
      <c r="F31" s="13">
        <v>-0.01</v>
      </c>
      <c r="G31" s="13" t="s">
        <v>4426</v>
      </c>
      <c r="H31" s="15" t="s">
        <v>4427</v>
      </c>
      <c r="I31" s="13">
        <f>0.04</f>
        <v>0.04</v>
      </c>
      <c r="J31" s="13" t="s">
        <v>4428</v>
      </c>
      <c r="K31" s="13" t="s">
        <v>4429</v>
      </c>
      <c r="L31" s="14"/>
      <c r="M31" s="13" t="s">
        <v>870</v>
      </c>
      <c r="N31" s="15" t="s">
        <v>706</v>
      </c>
      <c r="O31" s="13">
        <f>0.003</f>
        <v>3.0000000000000001E-3</v>
      </c>
    </row>
    <row r="32" spans="1:15" ht="23.25">
      <c r="A32" s="16" t="s">
        <v>248</v>
      </c>
      <c r="B32" s="13">
        <v>3955</v>
      </c>
      <c r="C32" s="13" t="s">
        <v>4430</v>
      </c>
      <c r="D32" s="15" t="s">
        <v>2344</v>
      </c>
      <c r="E32" s="13" t="s">
        <v>697</v>
      </c>
      <c r="F32" s="13">
        <f>0.01</f>
        <v>0.01</v>
      </c>
      <c r="G32" s="13" t="s">
        <v>4431</v>
      </c>
      <c r="H32" s="15" t="s">
        <v>4432</v>
      </c>
      <c r="I32" s="13">
        <f>0.028</f>
        <v>2.8000000000000001E-2</v>
      </c>
      <c r="J32" s="13" t="s">
        <v>4433</v>
      </c>
      <c r="K32" s="15" t="s">
        <v>4434</v>
      </c>
      <c r="L32" s="13">
        <f>0.095</f>
        <v>9.5000000000000001E-2</v>
      </c>
      <c r="M32" s="15" t="s">
        <v>1191</v>
      </c>
      <c r="N32" s="13" t="s">
        <v>735</v>
      </c>
      <c r="O32" s="13">
        <v>-1.7000000000000001E-2</v>
      </c>
    </row>
    <row r="33" spans="1:15" ht="23.25">
      <c r="A33" s="16" t="s">
        <v>255</v>
      </c>
      <c r="B33" s="13">
        <v>518</v>
      </c>
      <c r="C33" s="13" t="s">
        <v>3344</v>
      </c>
      <c r="D33" s="13" t="s">
        <v>3230</v>
      </c>
      <c r="E33" s="13" t="s">
        <v>697</v>
      </c>
      <c r="F33" s="14"/>
      <c r="G33" s="13" t="s">
        <v>4435</v>
      </c>
      <c r="H33" s="15" t="s">
        <v>4436</v>
      </c>
      <c r="I33" s="13">
        <f>0.1</f>
        <v>0.1</v>
      </c>
      <c r="J33" s="13" t="s">
        <v>4437</v>
      </c>
      <c r="K33" s="13" t="s">
        <v>4438</v>
      </c>
      <c r="L33" s="14"/>
      <c r="M33" s="15" t="s">
        <v>4439</v>
      </c>
      <c r="N33" s="13" t="s">
        <v>4440</v>
      </c>
      <c r="O33" s="13">
        <v>-8.0000000000000002E-3</v>
      </c>
    </row>
    <row r="34" spans="1:15" ht="23.25">
      <c r="A34" s="16" t="s">
        <v>263</v>
      </c>
      <c r="B34" s="13">
        <v>12782</v>
      </c>
      <c r="C34" s="15" t="s">
        <v>1083</v>
      </c>
      <c r="D34" s="13" t="s">
        <v>865</v>
      </c>
      <c r="E34" s="13" t="s">
        <v>697</v>
      </c>
      <c r="F34" s="13">
        <v>-4.0000000000000001E-3</v>
      </c>
      <c r="G34" s="15" t="s">
        <v>4441</v>
      </c>
      <c r="H34" s="13" t="s">
        <v>4442</v>
      </c>
      <c r="I34" s="13">
        <v>-1.9E-2</v>
      </c>
      <c r="J34" s="13" t="s">
        <v>4443</v>
      </c>
      <c r="K34" s="13" t="s">
        <v>4444</v>
      </c>
      <c r="L34" s="14"/>
      <c r="M34" s="15" t="s">
        <v>849</v>
      </c>
      <c r="N34" s="13" t="s">
        <v>993</v>
      </c>
      <c r="O34" s="13">
        <v>-6.0000000000000001E-3</v>
      </c>
    </row>
    <row r="35" spans="1:15" ht="23.25">
      <c r="A35" s="16" t="s">
        <v>271</v>
      </c>
      <c r="B35" s="13">
        <v>0</v>
      </c>
      <c r="C35" s="13" t="s">
        <v>1406</v>
      </c>
      <c r="D35" s="13" t="s">
        <v>1406</v>
      </c>
      <c r="E35" s="14"/>
      <c r="F35" s="14"/>
      <c r="G35" s="13" t="s">
        <v>1407</v>
      </c>
      <c r="H35" s="13" t="s">
        <v>1407</v>
      </c>
      <c r="I35" s="14"/>
      <c r="J35" s="13" t="s">
        <v>1406</v>
      </c>
      <c r="K35" s="13" t="s">
        <v>1406</v>
      </c>
      <c r="L35" s="14"/>
      <c r="M35" s="13" t="s">
        <v>1406</v>
      </c>
      <c r="N35" s="13" t="s">
        <v>1406</v>
      </c>
      <c r="O35" s="14"/>
    </row>
    <row r="36" spans="1:15" ht="47.25">
      <c r="A36" s="16" t="s">
        <v>272</v>
      </c>
      <c r="B36" s="13">
        <v>11922</v>
      </c>
      <c r="C36" s="15" t="s">
        <v>4445</v>
      </c>
      <c r="D36" s="13" t="s">
        <v>4446</v>
      </c>
      <c r="E36" s="13" t="s">
        <v>697</v>
      </c>
      <c r="F36" s="13">
        <v>-1.4999999999999999E-2</v>
      </c>
      <c r="G36" s="15" t="s">
        <v>4447</v>
      </c>
      <c r="H36" s="13" t="s">
        <v>4448</v>
      </c>
      <c r="I36" s="13">
        <v>-2.1999999999999999E-2</v>
      </c>
      <c r="J36" s="13" t="s">
        <v>4449</v>
      </c>
      <c r="K36" s="13" t="s">
        <v>4450</v>
      </c>
      <c r="L36" s="14"/>
      <c r="M36" s="15" t="s">
        <v>861</v>
      </c>
      <c r="N36" s="13" t="s">
        <v>998</v>
      </c>
      <c r="O36" s="13">
        <v>-5.0000000000000001E-3</v>
      </c>
    </row>
    <row r="37" spans="1:15" ht="23.25">
      <c r="A37" s="16" t="s">
        <v>280</v>
      </c>
      <c r="B37" s="13">
        <v>1</v>
      </c>
      <c r="C37" s="13" t="s">
        <v>4451</v>
      </c>
      <c r="D37" s="13" t="s">
        <v>4452</v>
      </c>
      <c r="E37" s="14"/>
      <c r="F37" s="14"/>
      <c r="G37" s="13" t="s">
        <v>1407</v>
      </c>
      <c r="H37" s="13" t="s">
        <v>1407</v>
      </c>
      <c r="I37" s="14"/>
      <c r="J37" s="13" t="s">
        <v>688</v>
      </c>
      <c r="K37" s="13" t="s">
        <v>688</v>
      </c>
      <c r="L37" s="14"/>
      <c r="M37" s="13" t="s">
        <v>4453</v>
      </c>
      <c r="N37" s="13" t="s">
        <v>4454</v>
      </c>
      <c r="O37" s="14"/>
    </row>
    <row r="38" spans="1:15" ht="23.25">
      <c r="A38" s="16" t="s">
        <v>288</v>
      </c>
      <c r="B38" s="13">
        <v>44</v>
      </c>
      <c r="C38" s="15" t="s">
        <v>4455</v>
      </c>
      <c r="D38" s="13" t="s">
        <v>4456</v>
      </c>
      <c r="E38" s="13">
        <v>1E-3</v>
      </c>
      <c r="F38" s="13">
        <v>-6.9000000000000006E-2</v>
      </c>
      <c r="G38" s="13" t="s">
        <v>4457</v>
      </c>
      <c r="H38" s="13" t="s">
        <v>4458</v>
      </c>
      <c r="I38" s="14"/>
      <c r="J38" s="13" t="s">
        <v>4459</v>
      </c>
      <c r="K38" s="13" t="s">
        <v>4460</v>
      </c>
      <c r="L38" s="14"/>
      <c r="M38" s="15" t="s">
        <v>1077</v>
      </c>
      <c r="N38" s="13" t="s">
        <v>1208</v>
      </c>
      <c r="O38" s="13">
        <v>-7.0000000000000001E-3</v>
      </c>
    </row>
    <row r="39" spans="1:15" ht="20.25">
      <c r="A39" s="16" t="s">
        <v>295</v>
      </c>
      <c r="B39" s="13">
        <v>885</v>
      </c>
      <c r="C39" s="13" t="s">
        <v>3065</v>
      </c>
      <c r="D39" s="13" t="s">
        <v>4461</v>
      </c>
      <c r="E39" s="13">
        <v>5.2999999999999999E-2</v>
      </c>
      <c r="F39" s="14"/>
      <c r="G39" s="13" t="s">
        <v>4462</v>
      </c>
      <c r="H39" s="15" t="s">
        <v>4463</v>
      </c>
      <c r="I39" s="13">
        <f>0.022</f>
        <v>2.1999999999999999E-2</v>
      </c>
      <c r="J39" s="13" t="s">
        <v>4464</v>
      </c>
      <c r="K39" s="13" t="s">
        <v>4465</v>
      </c>
      <c r="L39" s="14"/>
      <c r="M39" s="15" t="s">
        <v>4466</v>
      </c>
      <c r="N39" s="13" t="s">
        <v>4467</v>
      </c>
      <c r="O39" s="13">
        <v>-2.3E-2</v>
      </c>
    </row>
    <row r="40" spans="1:15" ht="20.25">
      <c r="A40" s="16" t="s">
        <v>303</v>
      </c>
      <c r="B40" s="13">
        <v>0</v>
      </c>
      <c r="C40" s="13" t="s">
        <v>1406</v>
      </c>
      <c r="D40" s="13" t="s">
        <v>1406</v>
      </c>
      <c r="E40" s="14"/>
      <c r="F40" s="14"/>
      <c r="G40" s="13" t="s">
        <v>1407</v>
      </c>
      <c r="H40" s="13" t="s">
        <v>1407</v>
      </c>
      <c r="I40" s="14"/>
      <c r="J40" s="13" t="s">
        <v>1406</v>
      </c>
      <c r="K40" s="13" t="s">
        <v>1406</v>
      </c>
      <c r="L40" s="14"/>
      <c r="M40" s="13" t="s">
        <v>1406</v>
      </c>
      <c r="N40" s="13" t="s">
        <v>1406</v>
      </c>
      <c r="O40" s="14"/>
    </row>
    <row r="41" spans="1:15" ht="20.25">
      <c r="A41" s="16" t="s">
        <v>306</v>
      </c>
      <c r="B41" s="13">
        <v>0</v>
      </c>
      <c r="C41" s="13" t="s">
        <v>1406</v>
      </c>
      <c r="D41" s="13" t="s">
        <v>1406</v>
      </c>
      <c r="E41" s="14"/>
      <c r="F41" s="14"/>
      <c r="G41" s="13" t="s">
        <v>1407</v>
      </c>
      <c r="H41" s="13" t="s">
        <v>1407</v>
      </c>
      <c r="I41" s="14"/>
      <c r="J41" s="13" t="s">
        <v>1406</v>
      </c>
      <c r="K41" s="13" t="s">
        <v>1406</v>
      </c>
      <c r="L41" s="14"/>
      <c r="M41" s="13" t="s">
        <v>1406</v>
      </c>
      <c r="N41" s="13" t="s">
        <v>1406</v>
      </c>
      <c r="O41" s="14"/>
    </row>
    <row r="42" spans="1:15" ht="23.25">
      <c r="A42" s="16" t="s">
        <v>309</v>
      </c>
      <c r="B42" s="13">
        <v>4365</v>
      </c>
      <c r="C42" s="15" t="s">
        <v>962</v>
      </c>
      <c r="D42" s="13" t="s">
        <v>1078</v>
      </c>
      <c r="E42" s="13" t="s">
        <v>697</v>
      </c>
      <c r="F42" s="13">
        <v>-5.0000000000000001E-3</v>
      </c>
      <c r="G42" s="15" t="s">
        <v>4468</v>
      </c>
      <c r="H42" s="13" t="s">
        <v>4469</v>
      </c>
      <c r="I42" s="13">
        <v>-6.3E-2</v>
      </c>
      <c r="J42" s="13" t="s">
        <v>4470</v>
      </c>
      <c r="K42" s="13" t="s">
        <v>1220</v>
      </c>
      <c r="L42" s="14"/>
      <c r="M42" s="13" t="s">
        <v>926</v>
      </c>
      <c r="N42" s="15" t="s">
        <v>732</v>
      </c>
      <c r="O42" s="13">
        <f>0.008</f>
        <v>8.0000000000000002E-3</v>
      </c>
    </row>
    <row r="43" spans="1:15" ht="23.25">
      <c r="A43" s="11" t="s">
        <v>315</v>
      </c>
      <c r="B43" s="13">
        <v>39042</v>
      </c>
      <c r="C43" s="13" t="s">
        <v>4386</v>
      </c>
      <c r="D43" s="13" t="s">
        <v>4471</v>
      </c>
      <c r="E43" s="13">
        <v>0.53400000000000003</v>
      </c>
      <c r="F43" s="14"/>
      <c r="G43" s="15" t="s">
        <v>4472</v>
      </c>
      <c r="H43" s="13" t="s">
        <v>4473</v>
      </c>
      <c r="I43" s="13">
        <v>-0.09</v>
      </c>
      <c r="J43" s="13" t="s">
        <v>4474</v>
      </c>
      <c r="K43" s="15" t="s">
        <v>4475</v>
      </c>
      <c r="L43" s="13">
        <f>0.099</f>
        <v>9.9000000000000005E-2</v>
      </c>
      <c r="M43" s="15" t="s">
        <v>797</v>
      </c>
      <c r="N43" s="13" t="s">
        <v>4476</v>
      </c>
      <c r="O43" s="13">
        <v>-0.04</v>
      </c>
    </row>
    <row r="44" spans="1:15" ht="23.25">
      <c r="A44" s="16" t="s">
        <v>324</v>
      </c>
      <c r="B44" s="13">
        <v>0</v>
      </c>
      <c r="C44" s="13" t="s">
        <v>1406</v>
      </c>
      <c r="D44" s="13" t="s">
        <v>1406</v>
      </c>
      <c r="E44" s="14"/>
      <c r="F44" s="14"/>
      <c r="G44" s="13" t="s">
        <v>1407</v>
      </c>
      <c r="H44" s="13" t="s">
        <v>1407</v>
      </c>
      <c r="I44" s="14"/>
      <c r="J44" s="13" t="s">
        <v>1406</v>
      </c>
      <c r="K44" s="13" t="s">
        <v>1406</v>
      </c>
      <c r="L44" s="14"/>
      <c r="M44" s="13" t="s">
        <v>1406</v>
      </c>
      <c r="N44" s="13" t="s">
        <v>1406</v>
      </c>
      <c r="O44" s="14"/>
    </row>
    <row r="45" spans="1:15" ht="23.25">
      <c r="A45" s="16" t="s">
        <v>332</v>
      </c>
      <c r="B45" s="13">
        <v>18504</v>
      </c>
      <c r="C45" s="13" t="s">
        <v>4477</v>
      </c>
      <c r="D45" s="15" t="s">
        <v>874</v>
      </c>
      <c r="E45" s="13" t="s">
        <v>697</v>
      </c>
      <c r="F45" s="13">
        <f>0.017</f>
        <v>1.7000000000000001E-2</v>
      </c>
      <c r="G45" s="13" t="s">
        <v>4478</v>
      </c>
      <c r="H45" s="13" t="s">
        <v>4479</v>
      </c>
      <c r="I45" s="14"/>
      <c r="J45" s="13" t="s">
        <v>4480</v>
      </c>
      <c r="K45" s="15" t="s">
        <v>4481</v>
      </c>
      <c r="L45" s="13">
        <f>0.137</f>
        <v>0.13700000000000001</v>
      </c>
      <c r="M45" s="15" t="s">
        <v>1021</v>
      </c>
      <c r="N45" s="13" t="s">
        <v>4482</v>
      </c>
      <c r="O45" s="13">
        <v>-4.2999999999999997E-2</v>
      </c>
    </row>
    <row r="46" spans="1:15" ht="23.25">
      <c r="A46" s="16" t="s">
        <v>342</v>
      </c>
      <c r="B46" s="13">
        <v>973</v>
      </c>
      <c r="C46" s="15" t="s">
        <v>4483</v>
      </c>
      <c r="D46" s="13" t="s">
        <v>4484</v>
      </c>
      <c r="E46" s="13" t="s">
        <v>697</v>
      </c>
      <c r="F46" s="13">
        <v>-3.5999999999999997E-2</v>
      </c>
      <c r="G46" s="15" t="s">
        <v>4485</v>
      </c>
      <c r="H46" s="13" t="s">
        <v>4486</v>
      </c>
      <c r="I46" s="13">
        <v>-0.27100000000000002</v>
      </c>
      <c r="J46" s="15" t="s">
        <v>4487</v>
      </c>
      <c r="K46" s="13" t="s">
        <v>4488</v>
      </c>
      <c r="L46" s="13">
        <v>-0.10100000000000001</v>
      </c>
      <c r="M46" s="15" t="s">
        <v>756</v>
      </c>
      <c r="N46" s="13" t="s">
        <v>814</v>
      </c>
      <c r="O46" s="13">
        <v>-2.9000000000000001E-2</v>
      </c>
    </row>
    <row r="47" spans="1:15" ht="23.25">
      <c r="A47" s="16" t="s">
        <v>351</v>
      </c>
      <c r="B47" s="13">
        <v>21742</v>
      </c>
      <c r="C47" s="15" t="s">
        <v>822</v>
      </c>
      <c r="D47" s="13" t="s">
        <v>1773</v>
      </c>
      <c r="E47" s="13" t="s">
        <v>697</v>
      </c>
      <c r="F47" s="13">
        <v>-3.3000000000000002E-2</v>
      </c>
      <c r="G47" s="15" t="s">
        <v>4489</v>
      </c>
      <c r="H47" s="13" t="s">
        <v>4490</v>
      </c>
      <c r="I47" s="13">
        <v>-0.16700000000000001</v>
      </c>
      <c r="J47" s="15" t="s">
        <v>4491</v>
      </c>
      <c r="K47" s="13" t="s">
        <v>4492</v>
      </c>
      <c r="L47" s="13">
        <v>-5.6000000000000001E-2</v>
      </c>
      <c r="M47" s="15" t="s">
        <v>3362</v>
      </c>
      <c r="N47" s="13" t="s">
        <v>3137</v>
      </c>
      <c r="O47" s="13">
        <v>-3.7999999999999999E-2</v>
      </c>
    </row>
    <row r="48" spans="1:15" ht="23.25">
      <c r="A48" s="16" t="s">
        <v>360</v>
      </c>
      <c r="B48" s="13">
        <v>1349</v>
      </c>
      <c r="C48" s="13" t="s">
        <v>2707</v>
      </c>
      <c r="D48" s="13" t="s">
        <v>2986</v>
      </c>
      <c r="E48" s="13">
        <v>0.185</v>
      </c>
      <c r="F48" s="14"/>
      <c r="G48" s="13" t="s">
        <v>4493</v>
      </c>
      <c r="H48" s="13" t="s">
        <v>4494</v>
      </c>
      <c r="I48" s="14"/>
      <c r="J48" s="13" t="s">
        <v>4495</v>
      </c>
      <c r="K48" s="15" t="s">
        <v>4496</v>
      </c>
      <c r="L48" s="13">
        <f>0.061</f>
        <v>6.0999999999999999E-2</v>
      </c>
      <c r="M48" s="15" t="s">
        <v>800</v>
      </c>
      <c r="N48" s="13" t="s">
        <v>2086</v>
      </c>
      <c r="O48" s="13">
        <v>-8.9999999999999993E-3</v>
      </c>
    </row>
    <row r="49" spans="1:15" ht="20.25">
      <c r="A49" s="11" t="s">
        <v>369</v>
      </c>
      <c r="B49" s="13">
        <v>1573</v>
      </c>
      <c r="C49" s="13" t="s">
        <v>4497</v>
      </c>
      <c r="D49" s="13" t="s">
        <v>2146</v>
      </c>
      <c r="E49" s="13">
        <v>0.98199999999999998</v>
      </c>
      <c r="F49" s="14"/>
      <c r="G49" s="13" t="s">
        <v>4498</v>
      </c>
      <c r="H49" s="15" t="s">
        <v>4499</v>
      </c>
      <c r="I49" s="13">
        <f>0.023</f>
        <v>2.3E-2</v>
      </c>
      <c r="J49" s="13" t="s">
        <v>4500</v>
      </c>
      <c r="K49" s="13" t="s">
        <v>4501</v>
      </c>
      <c r="L49" s="14"/>
      <c r="M49" s="13" t="s">
        <v>951</v>
      </c>
      <c r="N49" s="15" t="s">
        <v>1651</v>
      </c>
      <c r="O49" s="13">
        <f>0.005</f>
        <v>5.0000000000000001E-3</v>
      </c>
    </row>
    <row r="50" spans="1:15" ht="23.25">
      <c r="A50" s="11" t="s">
        <v>378</v>
      </c>
      <c r="B50" s="13">
        <v>14514</v>
      </c>
      <c r="C50" s="13" t="s">
        <v>2087</v>
      </c>
      <c r="D50" s="13" t="s">
        <v>1296</v>
      </c>
      <c r="E50" s="13">
        <v>0.17599999999999999</v>
      </c>
      <c r="F50" s="14"/>
      <c r="G50" s="15" t="s">
        <v>4502</v>
      </c>
      <c r="H50" s="13" t="s">
        <v>4503</v>
      </c>
      <c r="I50" s="13">
        <v>-0.03</v>
      </c>
      <c r="J50" s="13" t="s">
        <v>4504</v>
      </c>
      <c r="K50" s="15" t="s">
        <v>4505</v>
      </c>
      <c r="L50" s="13">
        <f>0.026</f>
        <v>2.5999999999999999E-2</v>
      </c>
      <c r="M50" s="15" t="s">
        <v>4506</v>
      </c>
      <c r="N50" s="13" t="s">
        <v>4507</v>
      </c>
      <c r="O50" s="13">
        <v>-1.7000000000000001E-2</v>
      </c>
    </row>
    <row r="51" spans="1:15" ht="23.25">
      <c r="A51" s="16" t="s">
        <v>387</v>
      </c>
      <c r="B51" s="13">
        <v>4773</v>
      </c>
      <c r="C51" s="15" t="s">
        <v>870</v>
      </c>
      <c r="D51" s="13" t="s">
        <v>4508</v>
      </c>
      <c r="E51" s="13" t="s">
        <v>697</v>
      </c>
      <c r="F51" s="13">
        <v>-2.7E-2</v>
      </c>
      <c r="G51" s="15" t="s">
        <v>4509</v>
      </c>
      <c r="H51" s="13" t="s">
        <v>4510</v>
      </c>
      <c r="I51" s="13">
        <v>-9.1999999999999998E-2</v>
      </c>
      <c r="J51" s="15" t="s">
        <v>4511</v>
      </c>
      <c r="K51" s="13" t="s">
        <v>4512</v>
      </c>
      <c r="L51" s="13">
        <v>-5.1999999999999998E-2</v>
      </c>
      <c r="M51" s="15" t="s">
        <v>4384</v>
      </c>
      <c r="N51" s="13" t="s">
        <v>4513</v>
      </c>
      <c r="O51" s="13">
        <v>-4.3999999999999997E-2</v>
      </c>
    </row>
    <row r="52" spans="1:15" ht="35.25">
      <c r="A52" s="16" t="s">
        <v>395</v>
      </c>
      <c r="B52" s="13">
        <v>532</v>
      </c>
      <c r="C52" s="13" t="s">
        <v>4514</v>
      </c>
      <c r="D52" s="13" t="s">
        <v>4515</v>
      </c>
      <c r="E52" s="13">
        <v>8.5999999999999993E-2</v>
      </c>
      <c r="F52" s="14"/>
      <c r="G52" s="13" t="s">
        <v>4516</v>
      </c>
      <c r="H52" s="13" t="s">
        <v>4517</v>
      </c>
      <c r="I52" s="14"/>
      <c r="J52" s="13" t="s">
        <v>4518</v>
      </c>
      <c r="K52" s="13" t="s">
        <v>4519</v>
      </c>
      <c r="L52" s="14"/>
      <c r="M52" s="13" t="s">
        <v>4520</v>
      </c>
      <c r="N52" s="15" t="s">
        <v>3737</v>
      </c>
      <c r="O52" s="13">
        <f>0.004</f>
        <v>4.0000000000000001E-3</v>
      </c>
    </row>
    <row r="53" spans="1:15" ht="35.25">
      <c r="A53" s="16" t="s">
        <v>405</v>
      </c>
      <c r="B53" s="13">
        <v>0</v>
      </c>
      <c r="C53" s="13" t="s">
        <v>1406</v>
      </c>
      <c r="D53" s="13" t="s">
        <v>1406</v>
      </c>
      <c r="E53" s="14"/>
      <c r="F53" s="14"/>
      <c r="G53" s="13" t="s">
        <v>1407</v>
      </c>
      <c r="H53" s="13" t="s">
        <v>1407</v>
      </c>
      <c r="I53" s="14"/>
      <c r="J53" s="13" t="s">
        <v>1406</v>
      </c>
      <c r="K53" s="13" t="s">
        <v>1406</v>
      </c>
      <c r="L53" s="14"/>
      <c r="M53" s="13" t="s">
        <v>1406</v>
      </c>
      <c r="N53" s="13" t="s">
        <v>1406</v>
      </c>
      <c r="O53" s="14"/>
    </row>
    <row r="54" spans="1:15" ht="23.25">
      <c r="A54" s="16" t="s">
        <v>414</v>
      </c>
      <c r="B54" s="13">
        <v>1869</v>
      </c>
      <c r="C54" s="13" t="s">
        <v>4521</v>
      </c>
      <c r="D54" s="13" t="s">
        <v>2452</v>
      </c>
      <c r="E54" s="13">
        <v>1.9E-2</v>
      </c>
      <c r="F54" s="14"/>
      <c r="G54" s="15" t="s">
        <v>4522</v>
      </c>
      <c r="H54" s="13" t="s">
        <v>4523</v>
      </c>
      <c r="I54" s="13">
        <v>-1.7999999999999999E-2</v>
      </c>
      <c r="J54" s="13" t="s">
        <v>4524</v>
      </c>
      <c r="K54" s="13" t="s">
        <v>4428</v>
      </c>
      <c r="L54" s="14"/>
      <c r="M54" s="15" t="s">
        <v>1297</v>
      </c>
      <c r="N54" s="13" t="s">
        <v>745</v>
      </c>
      <c r="O54" s="13">
        <v>-1.7999999999999999E-2</v>
      </c>
    </row>
    <row r="55" spans="1:15" ht="23.25">
      <c r="A55" s="16" t="s">
        <v>424</v>
      </c>
      <c r="B55" s="13">
        <v>5407</v>
      </c>
      <c r="C55" s="13" t="s">
        <v>4525</v>
      </c>
      <c r="D55" s="15" t="s">
        <v>3685</v>
      </c>
      <c r="E55" s="13" t="s">
        <v>697</v>
      </c>
      <c r="F55" s="13">
        <f>0.007</f>
        <v>7.0000000000000001E-3</v>
      </c>
      <c r="G55" s="13" t="s">
        <v>4526</v>
      </c>
      <c r="H55" s="15" t="s">
        <v>4527</v>
      </c>
      <c r="I55" s="13">
        <f>0.02</f>
        <v>0.02</v>
      </c>
      <c r="J55" s="13" t="s">
        <v>4528</v>
      </c>
      <c r="K55" s="13" t="s">
        <v>4529</v>
      </c>
      <c r="L55" s="14"/>
      <c r="M55" s="13" t="s">
        <v>4530</v>
      </c>
      <c r="N55" s="15" t="s">
        <v>4531</v>
      </c>
      <c r="O55" s="13">
        <f>0.01</f>
        <v>0.01</v>
      </c>
    </row>
    <row r="56" spans="1:15" ht="35.25">
      <c r="A56" s="16" t="s">
        <v>432</v>
      </c>
      <c r="B56" s="13">
        <v>286</v>
      </c>
      <c r="C56" s="13" t="s">
        <v>4532</v>
      </c>
      <c r="D56" s="13" t="s">
        <v>4533</v>
      </c>
      <c r="E56" s="13">
        <v>0.183</v>
      </c>
      <c r="F56" s="14"/>
      <c r="G56" s="13" t="s">
        <v>4534</v>
      </c>
      <c r="H56" s="13" t="s">
        <v>4535</v>
      </c>
      <c r="I56" s="14"/>
      <c r="J56" s="13" t="s">
        <v>4536</v>
      </c>
      <c r="K56" s="13" t="s">
        <v>4537</v>
      </c>
      <c r="L56" s="14"/>
      <c r="M56" s="13" t="s">
        <v>993</v>
      </c>
      <c r="N56" s="15" t="s">
        <v>1021</v>
      </c>
      <c r="O56" s="13">
        <f>0.007</f>
        <v>7.0000000000000001E-3</v>
      </c>
    </row>
    <row r="57" spans="1:15" ht="23.25">
      <c r="A57" s="16" t="s">
        <v>441</v>
      </c>
      <c r="B57" s="13">
        <v>1260</v>
      </c>
      <c r="C57" s="13" t="s">
        <v>4538</v>
      </c>
      <c r="D57" s="15" t="s">
        <v>4539</v>
      </c>
      <c r="E57" s="13" t="s">
        <v>697</v>
      </c>
      <c r="F57" s="13">
        <f>0.018</f>
        <v>1.7999999999999999E-2</v>
      </c>
      <c r="G57" s="13" t="s">
        <v>2431</v>
      </c>
      <c r="H57" s="15" t="s">
        <v>4540</v>
      </c>
      <c r="I57" s="13">
        <f>0.022</f>
        <v>2.1999999999999999E-2</v>
      </c>
      <c r="J57" s="13" t="s">
        <v>4541</v>
      </c>
      <c r="K57" s="15" t="s">
        <v>4542</v>
      </c>
      <c r="L57" s="13">
        <f>0.065</f>
        <v>6.5000000000000002E-2</v>
      </c>
      <c r="M57" s="13" t="s">
        <v>1298</v>
      </c>
      <c r="N57" s="15" t="s">
        <v>4543</v>
      </c>
      <c r="O57" s="13">
        <f>0.005</f>
        <v>5.0000000000000001E-3</v>
      </c>
    </row>
    <row r="58" spans="1:15" ht="35.25">
      <c r="A58" s="16" t="s">
        <v>449</v>
      </c>
      <c r="B58" s="13">
        <v>7</v>
      </c>
      <c r="C58" s="13" t="s">
        <v>4544</v>
      </c>
      <c r="D58" s="13" t="s">
        <v>4545</v>
      </c>
      <c r="E58" s="13">
        <v>0.98299999999999998</v>
      </c>
      <c r="F58" s="14"/>
      <c r="G58" s="13" t="s">
        <v>1406</v>
      </c>
      <c r="H58" s="13" t="s">
        <v>1406</v>
      </c>
      <c r="I58" s="14"/>
      <c r="J58" s="13" t="s">
        <v>4546</v>
      </c>
      <c r="K58" s="13" t="s">
        <v>4547</v>
      </c>
      <c r="L58" s="14"/>
      <c r="M58" s="15" t="s">
        <v>1773</v>
      </c>
      <c r="N58" s="13" t="s">
        <v>3421</v>
      </c>
      <c r="O58" s="13">
        <v>-2.7E-2</v>
      </c>
    </row>
    <row r="59" spans="1:15" ht="20.25">
      <c r="A59" s="16" t="s">
        <v>460</v>
      </c>
      <c r="B59" s="13">
        <v>2604</v>
      </c>
      <c r="C59" s="13" t="s">
        <v>4548</v>
      </c>
      <c r="D59" s="13" t="s">
        <v>4548</v>
      </c>
      <c r="E59" s="13">
        <v>0.76300000000000001</v>
      </c>
      <c r="F59" s="14"/>
      <c r="G59" s="13" t="s">
        <v>4549</v>
      </c>
      <c r="H59" s="13" t="s">
        <v>4550</v>
      </c>
      <c r="I59" s="14"/>
      <c r="J59" s="13" t="s">
        <v>4551</v>
      </c>
      <c r="K59" s="13" t="s">
        <v>4552</v>
      </c>
      <c r="L59" s="14"/>
      <c r="M59" s="15" t="s">
        <v>993</v>
      </c>
      <c r="N59" s="13" t="s">
        <v>800</v>
      </c>
      <c r="O59" s="13">
        <v>-4.0000000000000001E-3</v>
      </c>
    </row>
    <row r="60" spans="1:15" ht="23.25">
      <c r="A60" s="16" t="s">
        <v>468</v>
      </c>
      <c r="B60" s="13">
        <v>450</v>
      </c>
      <c r="C60" s="13" t="s">
        <v>4553</v>
      </c>
      <c r="D60" s="13" t="s">
        <v>4554</v>
      </c>
      <c r="E60" s="13">
        <v>0.98499999999999999</v>
      </c>
      <c r="F60" s="14"/>
      <c r="G60" s="13" t="s">
        <v>4555</v>
      </c>
      <c r="H60" s="13" t="s">
        <v>4556</v>
      </c>
      <c r="I60" s="14"/>
      <c r="J60" s="13" t="s">
        <v>4557</v>
      </c>
      <c r="K60" s="13" t="s">
        <v>4558</v>
      </c>
      <c r="L60" s="14"/>
      <c r="M60" s="15" t="s">
        <v>1110</v>
      </c>
      <c r="N60" s="13" t="s">
        <v>4385</v>
      </c>
      <c r="O60" s="13">
        <v>-1.4E-2</v>
      </c>
    </row>
    <row r="61" spans="1:15" ht="35.25">
      <c r="A61" s="16" t="s">
        <v>476</v>
      </c>
      <c r="B61" s="13">
        <v>935</v>
      </c>
      <c r="C61" s="13" t="s">
        <v>4559</v>
      </c>
      <c r="D61" s="15" t="s">
        <v>4560</v>
      </c>
      <c r="E61" s="13" t="s">
        <v>697</v>
      </c>
      <c r="F61" s="13">
        <f>0.028</f>
        <v>2.8000000000000001E-2</v>
      </c>
      <c r="G61" s="13" t="s">
        <v>4561</v>
      </c>
      <c r="H61" s="13" t="s">
        <v>4562</v>
      </c>
      <c r="I61" s="14"/>
      <c r="J61" s="13" t="s">
        <v>4563</v>
      </c>
      <c r="K61" s="13" t="s">
        <v>4564</v>
      </c>
      <c r="L61" s="14"/>
      <c r="M61" s="13" t="s">
        <v>4565</v>
      </c>
      <c r="N61" s="15" t="s">
        <v>1059</v>
      </c>
      <c r="O61" s="13">
        <f>0.005</f>
        <v>5.0000000000000001E-3</v>
      </c>
    </row>
    <row r="62" spans="1:15" ht="35.25">
      <c r="A62" s="16" t="s">
        <v>484</v>
      </c>
      <c r="B62" s="13">
        <v>0</v>
      </c>
      <c r="C62" s="13" t="s">
        <v>1406</v>
      </c>
      <c r="D62" s="13" t="s">
        <v>1406</v>
      </c>
      <c r="E62" s="14"/>
      <c r="F62" s="14"/>
      <c r="G62" s="13" t="s">
        <v>1407</v>
      </c>
      <c r="H62" s="13" t="s">
        <v>1407</v>
      </c>
      <c r="I62" s="14"/>
      <c r="J62" s="13" t="s">
        <v>1406</v>
      </c>
      <c r="K62" s="13" t="s">
        <v>1406</v>
      </c>
      <c r="L62" s="14"/>
      <c r="M62" s="13" t="s">
        <v>1406</v>
      </c>
      <c r="N62" s="13" t="s">
        <v>1406</v>
      </c>
      <c r="O62" s="14"/>
    </row>
    <row r="63" spans="1:15" ht="35.25">
      <c r="A63" s="16" t="s">
        <v>491</v>
      </c>
      <c r="B63" s="13">
        <v>37</v>
      </c>
      <c r="C63" s="13" t="s">
        <v>4566</v>
      </c>
      <c r="D63" s="13" t="s">
        <v>4567</v>
      </c>
      <c r="E63" s="13">
        <v>1.7999999999999999E-2</v>
      </c>
      <c r="F63" s="14"/>
      <c r="G63" s="13" t="s">
        <v>4568</v>
      </c>
      <c r="H63" s="13" t="s">
        <v>4569</v>
      </c>
      <c r="I63" s="14"/>
      <c r="J63" s="13" t="s">
        <v>4570</v>
      </c>
      <c r="K63" s="13" t="s">
        <v>4571</v>
      </c>
      <c r="L63" s="14"/>
      <c r="M63" s="15" t="s">
        <v>1110</v>
      </c>
      <c r="N63" s="13" t="s">
        <v>4520</v>
      </c>
      <c r="O63" s="13">
        <v>-0.01</v>
      </c>
    </row>
    <row r="64" spans="1:15" ht="35.25">
      <c r="A64" s="16" t="s">
        <v>502</v>
      </c>
      <c r="B64" s="13">
        <v>0</v>
      </c>
      <c r="C64" s="13" t="s">
        <v>1406</v>
      </c>
      <c r="D64" s="13" t="s">
        <v>1406</v>
      </c>
      <c r="E64" s="14"/>
      <c r="F64" s="14"/>
      <c r="G64" s="13" t="s">
        <v>1407</v>
      </c>
      <c r="H64" s="13" t="s">
        <v>1407</v>
      </c>
      <c r="I64" s="14"/>
      <c r="J64" s="13" t="s">
        <v>1406</v>
      </c>
      <c r="K64" s="13" t="s">
        <v>1406</v>
      </c>
      <c r="L64" s="14"/>
      <c r="M64" s="13" t="s">
        <v>1406</v>
      </c>
      <c r="N64" s="13" t="s">
        <v>1406</v>
      </c>
      <c r="O64" s="14"/>
    </row>
    <row r="65" spans="1:15" ht="20.25">
      <c r="A65" s="11" t="s">
        <v>508</v>
      </c>
      <c r="B65" s="13">
        <v>196983</v>
      </c>
      <c r="C65" s="13" t="s">
        <v>1088</v>
      </c>
      <c r="D65" s="15" t="s">
        <v>1395</v>
      </c>
      <c r="E65" s="13" t="s">
        <v>697</v>
      </c>
      <c r="F65" s="13">
        <f>0.001</f>
        <v>1E-3</v>
      </c>
      <c r="G65" s="13" t="s">
        <v>4572</v>
      </c>
      <c r="H65" s="15" t="s">
        <v>855</v>
      </c>
      <c r="I65" s="13">
        <f>0.007</f>
        <v>7.0000000000000001E-3</v>
      </c>
      <c r="J65" s="13" t="s">
        <v>4414</v>
      </c>
      <c r="K65" s="15" t="s">
        <v>4573</v>
      </c>
      <c r="L65" s="13">
        <f>0.007</f>
        <v>7.0000000000000001E-3</v>
      </c>
      <c r="M65" s="15" t="s">
        <v>4574</v>
      </c>
      <c r="N65" s="13" t="s">
        <v>4575</v>
      </c>
      <c r="O65" s="13">
        <v>-8.0000000000000002E-3</v>
      </c>
    </row>
    <row r="66" spans="1:15" ht="23.25">
      <c r="A66" s="16" t="s">
        <v>514</v>
      </c>
      <c r="B66" s="13">
        <v>14575</v>
      </c>
      <c r="C66" s="15" t="s">
        <v>4385</v>
      </c>
      <c r="D66" s="13" t="s">
        <v>1028</v>
      </c>
      <c r="E66" s="13" t="s">
        <v>697</v>
      </c>
      <c r="F66" s="13">
        <v>-5.0000000000000001E-3</v>
      </c>
      <c r="G66" s="15" t="s">
        <v>4576</v>
      </c>
      <c r="H66" s="13" t="s">
        <v>4577</v>
      </c>
      <c r="I66" s="13">
        <v>-2.1999999999999999E-2</v>
      </c>
      <c r="J66" s="13" t="s">
        <v>4578</v>
      </c>
      <c r="K66" s="13" t="s">
        <v>4579</v>
      </c>
      <c r="L66" s="14"/>
      <c r="M66" s="15" t="s">
        <v>4580</v>
      </c>
      <c r="N66" s="13" t="s">
        <v>792</v>
      </c>
      <c r="O66" s="13">
        <v>-7.0000000000000001E-3</v>
      </c>
    </row>
    <row r="67" spans="1:15" ht="23.25">
      <c r="A67" s="16" t="s">
        <v>523</v>
      </c>
      <c r="B67" s="13">
        <v>0</v>
      </c>
      <c r="C67" s="13" t="s">
        <v>1406</v>
      </c>
      <c r="D67" s="13" t="s">
        <v>1406</v>
      </c>
      <c r="E67" s="14"/>
      <c r="F67" s="14"/>
      <c r="G67" s="13" t="s">
        <v>1407</v>
      </c>
      <c r="H67" s="13" t="s">
        <v>1407</v>
      </c>
      <c r="I67" s="14"/>
      <c r="J67" s="13" t="s">
        <v>1406</v>
      </c>
      <c r="K67" s="13" t="s">
        <v>1406</v>
      </c>
      <c r="L67" s="14"/>
      <c r="M67" s="13" t="s">
        <v>1406</v>
      </c>
      <c r="N67" s="13" t="s">
        <v>1406</v>
      </c>
      <c r="O67" s="14"/>
    </row>
    <row r="68" spans="1:15" ht="23.25">
      <c r="A68" s="16" t="s">
        <v>531</v>
      </c>
      <c r="B68" s="13">
        <v>129</v>
      </c>
      <c r="C68" s="15" t="s">
        <v>4581</v>
      </c>
      <c r="D68" s="13" t="s">
        <v>4582</v>
      </c>
      <c r="E68" s="13" t="s">
        <v>697</v>
      </c>
      <c r="F68" s="13">
        <v>-5.8000000000000003E-2</v>
      </c>
      <c r="G68" s="13" t="s">
        <v>3428</v>
      </c>
      <c r="H68" s="13" t="s">
        <v>4583</v>
      </c>
      <c r="I68" s="13">
        <v>0</v>
      </c>
      <c r="J68" s="13" t="s">
        <v>4584</v>
      </c>
      <c r="K68" s="13" t="s">
        <v>4585</v>
      </c>
      <c r="L68" s="14"/>
      <c r="M68" s="15" t="s">
        <v>1214</v>
      </c>
      <c r="N68" s="13" t="s">
        <v>4122</v>
      </c>
      <c r="O68" s="13">
        <v>-8.9999999999999993E-3</v>
      </c>
    </row>
    <row r="69" spans="1:15" ht="23.25">
      <c r="A69" s="16" t="s">
        <v>538</v>
      </c>
      <c r="B69" s="13">
        <v>0</v>
      </c>
      <c r="C69" s="13" t="s">
        <v>1406</v>
      </c>
      <c r="D69" s="13" t="s">
        <v>1406</v>
      </c>
      <c r="E69" s="14"/>
      <c r="F69" s="14"/>
      <c r="G69" s="13" t="s">
        <v>1407</v>
      </c>
      <c r="H69" s="13" t="s">
        <v>1407</v>
      </c>
      <c r="I69" s="14"/>
      <c r="J69" s="13" t="s">
        <v>1406</v>
      </c>
      <c r="K69" s="13" t="s">
        <v>1406</v>
      </c>
      <c r="L69" s="14"/>
      <c r="M69" s="13" t="s">
        <v>1406</v>
      </c>
      <c r="N69" s="13" t="s">
        <v>1406</v>
      </c>
      <c r="O69" s="14"/>
    </row>
    <row r="70" spans="1:15" ht="20.25">
      <c r="A70" s="16" t="s">
        <v>541</v>
      </c>
      <c r="B70" s="13">
        <v>1</v>
      </c>
      <c r="C70" s="13" t="s">
        <v>4586</v>
      </c>
      <c r="D70" s="13" t="s">
        <v>4587</v>
      </c>
      <c r="E70" s="14"/>
      <c r="F70" s="14"/>
      <c r="G70" s="13" t="s">
        <v>1407</v>
      </c>
      <c r="H70" s="13" t="s">
        <v>2599</v>
      </c>
      <c r="I70" s="14"/>
      <c r="J70" s="13" t="s">
        <v>688</v>
      </c>
      <c r="K70" s="13" t="s">
        <v>688</v>
      </c>
      <c r="L70" s="14"/>
      <c r="M70" s="15" t="s">
        <v>3991</v>
      </c>
      <c r="N70" s="13" t="s">
        <v>4588</v>
      </c>
      <c r="O70" s="13">
        <v>-1.4E-2</v>
      </c>
    </row>
    <row r="71" spans="1:15" ht="20.25">
      <c r="A71" s="16" t="s">
        <v>546</v>
      </c>
      <c r="B71" s="13">
        <v>20</v>
      </c>
      <c r="C71" s="13" t="s">
        <v>4589</v>
      </c>
      <c r="D71" s="13" t="s">
        <v>4590</v>
      </c>
      <c r="E71" s="13">
        <v>0.54100000000000004</v>
      </c>
      <c r="F71" s="14"/>
      <c r="G71" s="13" t="s">
        <v>1406</v>
      </c>
      <c r="H71" s="13" t="s">
        <v>1406</v>
      </c>
      <c r="I71" s="14"/>
      <c r="J71" s="13" t="s">
        <v>4591</v>
      </c>
      <c r="K71" s="13" t="s">
        <v>4591</v>
      </c>
      <c r="L71" s="14"/>
      <c r="M71" s="15" t="s">
        <v>4592</v>
      </c>
      <c r="N71" s="13" t="s">
        <v>4593</v>
      </c>
      <c r="O71" s="13">
        <v>-8.0000000000000002E-3</v>
      </c>
    </row>
    <row r="72" spans="1:15" ht="23.25">
      <c r="A72" s="16" t="s">
        <v>552</v>
      </c>
      <c r="B72" s="13">
        <v>2879</v>
      </c>
      <c r="C72" s="15" t="s">
        <v>4594</v>
      </c>
      <c r="D72" s="13" t="s">
        <v>4595</v>
      </c>
      <c r="E72" s="13" t="s">
        <v>697</v>
      </c>
      <c r="F72" s="13">
        <v>-1.7000000000000001E-2</v>
      </c>
      <c r="G72" s="13" t="s">
        <v>4596</v>
      </c>
      <c r="H72" s="13" t="s">
        <v>4596</v>
      </c>
      <c r="I72" s="14"/>
      <c r="J72" s="13" t="s">
        <v>4597</v>
      </c>
      <c r="K72" s="13" t="s">
        <v>4598</v>
      </c>
      <c r="L72" s="14"/>
      <c r="M72" s="15" t="s">
        <v>4599</v>
      </c>
      <c r="N72" s="13" t="s">
        <v>4600</v>
      </c>
      <c r="O72" s="13">
        <v>-1.6E-2</v>
      </c>
    </row>
    <row r="73" spans="1:15" ht="23.25">
      <c r="A73" s="16" t="s">
        <v>557</v>
      </c>
      <c r="B73" s="13">
        <v>0</v>
      </c>
      <c r="C73" s="13" t="s">
        <v>1406</v>
      </c>
      <c r="D73" s="13" t="s">
        <v>1406</v>
      </c>
      <c r="E73" s="14"/>
      <c r="F73" s="14"/>
      <c r="G73" s="13" t="s">
        <v>1407</v>
      </c>
      <c r="H73" s="13" t="s">
        <v>1407</v>
      </c>
      <c r="I73" s="14"/>
      <c r="J73" s="13" t="s">
        <v>1406</v>
      </c>
      <c r="K73" s="13" t="s">
        <v>1406</v>
      </c>
      <c r="L73" s="14"/>
      <c r="M73" s="13" t="s">
        <v>1406</v>
      </c>
      <c r="N73" s="13" t="s">
        <v>1406</v>
      </c>
      <c r="O73" s="14"/>
    </row>
    <row r="74" spans="1:15" ht="23.25">
      <c r="A74" s="16" t="s">
        <v>560</v>
      </c>
      <c r="B74" s="13">
        <v>0</v>
      </c>
      <c r="C74" s="13" t="s">
        <v>1406</v>
      </c>
      <c r="D74" s="13" t="s">
        <v>1406</v>
      </c>
      <c r="E74" s="14"/>
      <c r="F74" s="14"/>
      <c r="G74" s="13" t="s">
        <v>1407</v>
      </c>
      <c r="H74" s="13" t="s">
        <v>1407</v>
      </c>
      <c r="I74" s="14"/>
      <c r="J74" s="13" t="s">
        <v>1406</v>
      </c>
      <c r="K74" s="13" t="s">
        <v>1406</v>
      </c>
      <c r="L74" s="14"/>
      <c r="M74" s="13" t="s">
        <v>1406</v>
      </c>
      <c r="N74" s="13" t="s">
        <v>1406</v>
      </c>
      <c r="O74" s="14"/>
    </row>
    <row r="75" spans="1:15" ht="23.25">
      <c r="A75" s="16" t="s">
        <v>562</v>
      </c>
      <c r="B75" s="13">
        <v>0</v>
      </c>
      <c r="C75" s="13" t="s">
        <v>1406</v>
      </c>
      <c r="D75" s="13" t="s">
        <v>1406</v>
      </c>
      <c r="E75" s="14"/>
      <c r="F75" s="14"/>
      <c r="G75" s="13" t="s">
        <v>1407</v>
      </c>
      <c r="H75" s="13" t="s">
        <v>1407</v>
      </c>
      <c r="I75" s="14"/>
      <c r="J75" s="13" t="s">
        <v>1406</v>
      </c>
      <c r="K75" s="13" t="s">
        <v>1406</v>
      </c>
      <c r="L75" s="14"/>
      <c r="M75" s="13" t="s">
        <v>1406</v>
      </c>
      <c r="N75" s="13" t="s">
        <v>1406</v>
      </c>
      <c r="O75" s="14"/>
    </row>
    <row r="76" spans="1:15" ht="20.25">
      <c r="A76" s="16" t="s">
        <v>567</v>
      </c>
      <c r="B76" s="13">
        <v>1404</v>
      </c>
      <c r="C76" s="13" t="s">
        <v>4601</v>
      </c>
      <c r="D76" s="15" t="s">
        <v>4602</v>
      </c>
      <c r="E76" s="13" t="s">
        <v>697</v>
      </c>
      <c r="F76" s="13">
        <f>0.031</f>
        <v>3.1E-2</v>
      </c>
      <c r="G76" s="15" t="s">
        <v>4603</v>
      </c>
      <c r="H76" s="13" t="s">
        <v>2672</v>
      </c>
      <c r="I76" s="13">
        <v>-3.5000000000000003E-2</v>
      </c>
      <c r="J76" s="13" t="s">
        <v>4604</v>
      </c>
      <c r="K76" s="13" t="s">
        <v>4605</v>
      </c>
      <c r="L76" s="14"/>
      <c r="M76" s="15" t="s">
        <v>1164</v>
      </c>
      <c r="N76" s="13" t="s">
        <v>4606</v>
      </c>
      <c r="O76" s="13">
        <v>-2.7E-2</v>
      </c>
    </row>
    <row r="77" spans="1:15" ht="23.25">
      <c r="A77" s="16" t="s">
        <v>574</v>
      </c>
      <c r="B77" s="13">
        <v>933</v>
      </c>
      <c r="C77" s="13" t="s">
        <v>4607</v>
      </c>
      <c r="D77" s="15" t="s">
        <v>4608</v>
      </c>
      <c r="E77" s="13" t="s">
        <v>697</v>
      </c>
      <c r="F77" s="13">
        <f>0.028</f>
        <v>2.8000000000000001E-2</v>
      </c>
      <c r="G77" s="13" t="s">
        <v>4609</v>
      </c>
      <c r="H77" s="13" t="s">
        <v>4610</v>
      </c>
      <c r="I77" s="14"/>
      <c r="J77" s="13" t="s">
        <v>4611</v>
      </c>
      <c r="K77" s="15" t="s">
        <v>4612</v>
      </c>
      <c r="L77" s="13">
        <f>0.092</f>
        <v>9.1999999999999998E-2</v>
      </c>
      <c r="M77" s="13" t="s">
        <v>4613</v>
      </c>
      <c r="N77" s="13" t="s">
        <v>4614</v>
      </c>
      <c r="O77" s="14"/>
    </row>
    <row r="78" spans="1:15" ht="23.25">
      <c r="A78" s="16" t="s">
        <v>581</v>
      </c>
      <c r="B78" s="13">
        <v>176</v>
      </c>
      <c r="C78" s="15" t="s">
        <v>4615</v>
      </c>
      <c r="D78" s="13" t="s">
        <v>4616</v>
      </c>
      <c r="E78" s="13" t="s">
        <v>697</v>
      </c>
      <c r="F78" s="13">
        <v>-8.6999999999999994E-2</v>
      </c>
      <c r="G78" s="15" t="s">
        <v>4617</v>
      </c>
      <c r="H78" s="13" t="s">
        <v>1737</v>
      </c>
      <c r="I78" s="13">
        <v>-8.9999999999999993E-3</v>
      </c>
      <c r="J78" s="15" t="s">
        <v>4618</v>
      </c>
      <c r="K78" s="13" t="s">
        <v>4619</v>
      </c>
      <c r="L78" s="13">
        <v>-0.29099999999999998</v>
      </c>
      <c r="M78" s="15" t="s">
        <v>1173</v>
      </c>
      <c r="N78" s="13" t="s">
        <v>3421</v>
      </c>
      <c r="O78" s="13">
        <v>-2.4E-2</v>
      </c>
    </row>
    <row r="79" spans="1:15" ht="35.25">
      <c r="A79" s="16" t="s">
        <v>586</v>
      </c>
      <c r="B79" s="13">
        <v>4587</v>
      </c>
      <c r="C79" s="13" t="s">
        <v>2258</v>
      </c>
      <c r="D79" s="15" t="s">
        <v>1561</v>
      </c>
      <c r="E79" s="13" t="s">
        <v>697</v>
      </c>
      <c r="F79" s="13">
        <f>0.018</f>
        <v>1.7999999999999999E-2</v>
      </c>
      <c r="G79" s="13" t="s">
        <v>3484</v>
      </c>
      <c r="H79" s="15" t="s">
        <v>4620</v>
      </c>
      <c r="I79" s="13">
        <f>0.014</f>
        <v>1.4E-2</v>
      </c>
      <c r="J79" s="13" t="s">
        <v>4621</v>
      </c>
      <c r="K79" s="15" t="s">
        <v>4622</v>
      </c>
      <c r="L79" s="13">
        <f>0.04</f>
        <v>0.04</v>
      </c>
      <c r="M79" s="15" t="s">
        <v>4623</v>
      </c>
      <c r="N79" s="13" t="s">
        <v>4624</v>
      </c>
      <c r="O79" s="13">
        <v>-1.0999999999999999E-2</v>
      </c>
    </row>
    <row r="80" spans="1:15" ht="20.25">
      <c r="A80" s="16" t="s">
        <v>596</v>
      </c>
      <c r="B80" s="13">
        <v>190215</v>
      </c>
      <c r="C80" s="13" t="s">
        <v>1172</v>
      </c>
      <c r="D80" s="13" t="s">
        <v>1145</v>
      </c>
      <c r="E80" s="13" t="s">
        <v>697</v>
      </c>
      <c r="F80" s="14"/>
      <c r="G80" s="13" t="s">
        <v>961</v>
      </c>
      <c r="H80" s="15" t="s">
        <v>732</v>
      </c>
      <c r="I80" s="13">
        <f>0.002</f>
        <v>2E-3</v>
      </c>
      <c r="J80" s="15" t="s">
        <v>943</v>
      </c>
      <c r="K80" s="13" t="s">
        <v>813</v>
      </c>
      <c r="L80" s="13">
        <v>-1.4E-2</v>
      </c>
      <c r="M80" s="13" t="s">
        <v>4625</v>
      </c>
      <c r="N80" s="15" t="s">
        <v>4626</v>
      </c>
      <c r="O80" s="13">
        <f>0.05</f>
        <v>0.05</v>
      </c>
    </row>
    <row r="81" spans="1:19" ht="35.25">
      <c r="A81" s="16" t="s">
        <v>606</v>
      </c>
      <c r="B81" s="13">
        <v>2957</v>
      </c>
      <c r="C81" s="13" t="s">
        <v>3914</v>
      </c>
      <c r="D81" s="15" t="s">
        <v>4627</v>
      </c>
      <c r="E81" s="13" t="s">
        <v>697</v>
      </c>
      <c r="F81" s="13">
        <f>0.02</f>
        <v>0.02</v>
      </c>
      <c r="G81" s="13" t="s">
        <v>4628</v>
      </c>
      <c r="H81" s="15" t="s">
        <v>4629</v>
      </c>
      <c r="I81" s="13">
        <f>0.019</f>
        <v>1.9E-2</v>
      </c>
      <c r="J81" s="13" t="s">
        <v>4630</v>
      </c>
      <c r="K81" s="15" t="s">
        <v>4631</v>
      </c>
      <c r="L81" s="13">
        <f>0.037</f>
        <v>3.6999999999999998E-2</v>
      </c>
      <c r="M81" s="13" t="s">
        <v>4632</v>
      </c>
      <c r="N81" s="15" t="s">
        <v>4633</v>
      </c>
      <c r="O81" s="13">
        <f>0.009</f>
        <v>8.9999999999999993E-3</v>
      </c>
    </row>
    <row r="82" spans="1:19" ht="35.25">
      <c r="A82" s="16" t="s">
        <v>613</v>
      </c>
      <c r="B82" s="13">
        <v>9645</v>
      </c>
      <c r="C82" s="13" t="s">
        <v>4634</v>
      </c>
      <c r="D82" s="13" t="s">
        <v>4635</v>
      </c>
      <c r="E82" s="13" t="s">
        <v>697</v>
      </c>
      <c r="F82" s="14"/>
      <c r="G82" s="13" t="s">
        <v>4636</v>
      </c>
      <c r="H82" s="13" t="s">
        <v>4637</v>
      </c>
      <c r="I82" s="14"/>
      <c r="J82" s="13" t="s">
        <v>4638</v>
      </c>
      <c r="K82" s="13" t="s">
        <v>4639</v>
      </c>
      <c r="L82" s="14"/>
      <c r="M82" s="13" t="s">
        <v>4640</v>
      </c>
      <c r="N82" s="15" t="s">
        <v>4641</v>
      </c>
      <c r="O82" s="13">
        <f>0.005</f>
        <v>5.0000000000000001E-3</v>
      </c>
    </row>
    <row r="83" spans="1:19" ht="20.25">
      <c r="A83" s="16" t="s">
        <v>622</v>
      </c>
      <c r="B83" s="13">
        <v>11314</v>
      </c>
      <c r="C83" s="15" t="s">
        <v>1780</v>
      </c>
      <c r="D83" s="13" t="s">
        <v>3138</v>
      </c>
      <c r="E83" s="13" t="s">
        <v>697</v>
      </c>
      <c r="F83" s="13">
        <v>-5.0999999999999997E-2</v>
      </c>
      <c r="G83" s="15" t="s">
        <v>4642</v>
      </c>
      <c r="H83" s="13" t="s">
        <v>4643</v>
      </c>
      <c r="I83" s="13">
        <v>-0.185</v>
      </c>
      <c r="J83" s="13" t="s">
        <v>4644</v>
      </c>
      <c r="K83" s="13" t="s">
        <v>4644</v>
      </c>
      <c r="L83" s="14"/>
      <c r="M83" s="15" t="s">
        <v>4645</v>
      </c>
      <c r="N83" s="13" t="s">
        <v>4646</v>
      </c>
      <c r="O83" s="13">
        <v>-0.108</v>
      </c>
    </row>
    <row r="84" spans="1:19" ht="23.25">
      <c r="A84" s="16" t="s">
        <v>627</v>
      </c>
      <c r="B84" s="13">
        <v>0</v>
      </c>
      <c r="C84" s="13" t="s">
        <v>1406</v>
      </c>
      <c r="D84" s="13" t="s">
        <v>1406</v>
      </c>
      <c r="E84" s="14"/>
      <c r="F84" s="14"/>
      <c r="G84" s="13" t="s">
        <v>1407</v>
      </c>
      <c r="H84" s="13" t="s">
        <v>1407</v>
      </c>
      <c r="I84" s="14"/>
      <c r="J84" s="13" t="s">
        <v>1406</v>
      </c>
      <c r="K84" s="13" t="s">
        <v>1406</v>
      </c>
      <c r="L84" s="14"/>
      <c r="M84" s="13" t="s">
        <v>1406</v>
      </c>
      <c r="N84" s="13" t="s">
        <v>1406</v>
      </c>
      <c r="O84" s="14"/>
    </row>
    <row r="85" spans="1:19" ht="35.25">
      <c r="A85" s="16" t="s">
        <v>502</v>
      </c>
      <c r="B85" s="13">
        <v>0</v>
      </c>
      <c r="C85" s="13" t="s">
        <v>1406</v>
      </c>
      <c r="D85" s="13" t="s">
        <v>1406</v>
      </c>
      <c r="E85" s="14"/>
      <c r="F85" s="14"/>
      <c r="G85" s="13" t="s">
        <v>1407</v>
      </c>
      <c r="H85" s="13" t="s">
        <v>1407</v>
      </c>
      <c r="I85" s="14"/>
      <c r="J85" s="13" t="s">
        <v>1406</v>
      </c>
      <c r="K85" s="13" t="s">
        <v>1406</v>
      </c>
      <c r="L85" s="14"/>
      <c r="M85" s="13" t="s">
        <v>1406</v>
      </c>
      <c r="N85" s="13" t="s">
        <v>1406</v>
      </c>
      <c r="O85" s="14"/>
    </row>
    <row r="86" spans="1:19" ht="23.25">
      <c r="A86" s="16" t="s">
        <v>635</v>
      </c>
      <c r="B86" s="13">
        <v>2501</v>
      </c>
      <c r="C86" s="15" t="s">
        <v>2107</v>
      </c>
      <c r="D86" s="13" t="s">
        <v>4647</v>
      </c>
      <c r="E86" s="13" t="s">
        <v>697</v>
      </c>
      <c r="F86" s="13">
        <v>-8.0000000000000002E-3</v>
      </c>
      <c r="G86" s="13" t="s">
        <v>4648</v>
      </c>
      <c r="H86" s="13" t="s">
        <v>4649</v>
      </c>
      <c r="I86" s="14"/>
      <c r="J86" s="13" t="s">
        <v>4650</v>
      </c>
      <c r="K86" s="13" t="s">
        <v>4651</v>
      </c>
      <c r="L86" s="14"/>
      <c r="M86" s="15" t="s">
        <v>849</v>
      </c>
      <c r="N86" s="13" t="s">
        <v>1651</v>
      </c>
      <c r="O86" s="13">
        <v>-7.0000000000000001E-3</v>
      </c>
    </row>
    <row r="87" spans="1:19" ht="20.25">
      <c r="A87" s="16" t="s">
        <v>643</v>
      </c>
      <c r="B87" s="13">
        <v>3043</v>
      </c>
      <c r="C87" s="13" t="s">
        <v>4652</v>
      </c>
      <c r="D87" s="15" t="s">
        <v>4653</v>
      </c>
      <c r="E87" s="13" t="s">
        <v>697</v>
      </c>
      <c r="F87" s="13">
        <f>0.022</f>
        <v>2.1999999999999999E-2</v>
      </c>
      <c r="G87" s="13" t="s">
        <v>3456</v>
      </c>
      <c r="H87" s="15" t="s">
        <v>4654</v>
      </c>
      <c r="I87" s="13">
        <f>0.074</f>
        <v>7.3999999999999996E-2</v>
      </c>
      <c r="J87" s="13" t="s">
        <v>4655</v>
      </c>
      <c r="K87" s="15" t="s">
        <v>4656</v>
      </c>
      <c r="L87" s="13">
        <f>0.087</f>
        <v>8.6999999999999994E-2</v>
      </c>
      <c r="M87" s="15" t="s">
        <v>3738</v>
      </c>
      <c r="N87" s="13" t="s">
        <v>3420</v>
      </c>
      <c r="O87" s="13">
        <v>-2.7E-2</v>
      </c>
    </row>
    <row r="88" spans="1:19" ht="20.25">
      <c r="A88" s="12" t="s">
        <v>651</v>
      </c>
      <c r="B88" s="13">
        <v>0</v>
      </c>
      <c r="C88" s="13" t="s">
        <v>1406</v>
      </c>
      <c r="D88" s="13" t="s">
        <v>1406</v>
      </c>
      <c r="E88" s="14"/>
      <c r="F88" s="14"/>
      <c r="G88" s="13" t="s">
        <v>1407</v>
      </c>
      <c r="H88" s="13" t="s">
        <v>1407</v>
      </c>
      <c r="I88" s="14"/>
      <c r="J88" s="13" t="s">
        <v>1406</v>
      </c>
      <c r="K88" s="13" t="s">
        <v>1406</v>
      </c>
      <c r="L88" s="14"/>
      <c r="M88" s="13" t="s">
        <v>1406</v>
      </c>
      <c r="N88" s="13" t="s">
        <v>1406</v>
      </c>
      <c r="O88" s="14"/>
    </row>
    <row r="89" spans="1:19" ht="20.25">
      <c r="A89" s="1" t="s">
        <v>655</v>
      </c>
      <c r="B89" s="13">
        <v>216820</v>
      </c>
      <c r="C89" s="13" t="s">
        <v>859</v>
      </c>
      <c r="D89" s="15" t="s">
        <v>833</v>
      </c>
      <c r="E89" s="13" t="s">
        <v>697</v>
      </c>
      <c r="F89" s="13">
        <f>0.001</f>
        <v>1E-3</v>
      </c>
      <c r="G89" s="13" t="s">
        <v>4657</v>
      </c>
      <c r="H89" s="15" t="s">
        <v>4658</v>
      </c>
      <c r="I89" s="13">
        <f>0.005</f>
        <v>5.0000000000000001E-3</v>
      </c>
      <c r="J89" s="13" t="s">
        <v>4659</v>
      </c>
      <c r="K89" s="15" t="s">
        <v>1208</v>
      </c>
      <c r="L89" s="13">
        <f>0.011</f>
        <v>1.0999999999999999E-2</v>
      </c>
      <c r="M89" s="15" t="s">
        <v>1383</v>
      </c>
      <c r="N89" s="13" t="s">
        <v>4660</v>
      </c>
      <c r="O89" s="13">
        <v>-5.0000000000000001E-3</v>
      </c>
      <c r="P89" s="19"/>
      <c r="Q89" s="19"/>
      <c r="R89" s="19"/>
      <c r="S89" s="19"/>
    </row>
    <row r="90" spans="1:19">
      <c r="A90" s="17"/>
      <c r="E90" s="18"/>
    </row>
    <row r="91" spans="1:19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</row>
    <row r="92" spans="1:19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</row>
    <row r="93" spans="1:19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</row>
    <row r="94" spans="1:19">
      <c r="A94" s="18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</row>
    <row r="95" spans="1:19">
      <c r="A95" s="18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</row>
    <row r="96" spans="1:19">
      <c r="A96" s="18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</row>
    <row r="97" spans="1:15">
      <c r="A97" s="18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</row>
    <row r="98" spans="1:15">
      <c r="A98" s="18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</row>
    <row r="99" spans="1:15">
      <c r="A99" s="18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</row>
    <row r="100" spans="1:15">
      <c r="A100" s="18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</row>
    <row r="101" spans="1:15">
      <c r="A101" s="18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</row>
    <row r="102" spans="1:15">
      <c r="A102" s="18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</row>
    <row r="103" spans="1:15">
      <c r="A103" s="18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</row>
    <row r="104" spans="1:15">
      <c r="A104" s="18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</row>
    <row r="105" spans="1:15">
      <c r="A105" s="18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</row>
    <row r="106" spans="1:15">
      <c r="A106" s="18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</row>
    <row r="107" spans="1:15">
      <c r="A107" s="18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</row>
    <row r="108" spans="1:15">
      <c r="A108" s="18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</row>
    <row r="109" spans="1:15">
      <c r="A109" s="18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</row>
    <row r="110" spans="1:15">
      <c r="A110" s="18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</row>
    <row r="111" spans="1:15">
      <c r="A111" s="18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</row>
    <row r="112" spans="1:15">
      <c r="A112" s="18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</row>
    <row r="113" spans="1:15">
      <c r="A113" s="18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</row>
    <row r="114" spans="1:15">
      <c r="A114" s="18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</row>
    <row r="115" spans="1:15">
      <c r="A115" s="18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</row>
    <row r="116" spans="1:15">
      <c r="A116" s="18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</row>
    <row r="117" spans="1:15">
      <c r="A117" s="18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</row>
    <row r="118" spans="1:15">
      <c r="A118" s="18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</row>
    <row r="119" spans="1:15">
      <c r="A119" s="18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</row>
    <row r="120" spans="1:15">
      <c r="A120" s="18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</row>
    <row r="121" spans="1:15">
      <c r="A121" s="18"/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</row>
    <row r="122" spans="1:15">
      <c r="A122" s="18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</row>
    <row r="123" spans="1:15">
      <c r="A123" s="18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</row>
    <row r="124" spans="1:15">
      <c r="A124" s="18"/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</row>
    <row r="125" spans="1:15">
      <c r="A125" s="18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</row>
    <row r="126" spans="1:15">
      <c r="A126" s="18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</row>
    <row r="127" spans="1:15">
      <c r="A127" s="18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</row>
    <row r="128" spans="1:15">
      <c r="A128" s="18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</row>
    <row r="129" spans="1:15">
      <c r="A129" s="18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</row>
    <row r="130" spans="1:15">
      <c r="A130" s="18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</row>
    <row r="131" spans="1:15">
      <c r="A131" s="18"/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</row>
    <row r="132" spans="1:15">
      <c r="A132" s="18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</row>
    <row r="133" spans="1:15">
      <c r="A133" s="18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</row>
    <row r="134" spans="1:15">
      <c r="A134" s="18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</row>
    <row r="135" spans="1:15">
      <c r="A135" s="18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</row>
    <row r="136" spans="1:15">
      <c r="A136" s="18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</row>
    <row r="137" spans="1:15">
      <c r="A137" s="18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</row>
    <row r="138" spans="1:15">
      <c r="A138" s="18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</row>
    <row r="139" spans="1:15">
      <c r="A139" s="18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</row>
    <row r="140" spans="1:15">
      <c r="A140" s="18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</row>
    <row r="141" spans="1:15">
      <c r="A141" s="18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</row>
    <row r="142" spans="1:15">
      <c r="A142" s="18"/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</row>
    <row r="143" spans="1:15">
      <c r="A143" s="18"/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</row>
    <row r="144" spans="1:15">
      <c r="A144" s="18"/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</row>
    <row r="145" spans="1:15">
      <c r="A145" s="18"/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</row>
    <row r="146" spans="1:15">
      <c r="A146" s="18"/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</row>
    <row r="147" spans="1:15">
      <c r="A147" s="18"/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</row>
    <row r="148" spans="1:15">
      <c r="A148" s="18"/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</row>
    <row r="149" spans="1:15">
      <c r="A149" s="18"/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</row>
    <row r="150" spans="1:15">
      <c r="A150" s="18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</row>
    <row r="151" spans="1:15">
      <c r="A151" s="18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</row>
    <row r="152" spans="1:15">
      <c r="A152" s="18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</row>
    <row r="153" spans="1:15">
      <c r="A153" s="18"/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</row>
    <row r="154" spans="1:15">
      <c r="A154" s="18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</row>
    <row r="155" spans="1:15">
      <c r="A155" s="18"/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</row>
    <row r="156" spans="1:15">
      <c r="A156" s="18"/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</row>
    <row r="157" spans="1:15">
      <c r="A157" s="18"/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</row>
    <row r="158" spans="1:15">
      <c r="A158" s="18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</row>
    <row r="159" spans="1:15">
      <c r="A159" s="18"/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</row>
    <row r="160" spans="1:15">
      <c r="A160" s="18"/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</row>
    <row r="161" spans="1:15">
      <c r="A161" s="18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</row>
    <row r="162" spans="1:15">
      <c r="A162" s="18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</row>
    <row r="163" spans="1:15">
      <c r="A163" s="18"/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</row>
    <row r="164" spans="1:15">
      <c r="A164" s="18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</row>
    <row r="165" spans="1:15">
      <c r="A165" s="18"/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</row>
    <row r="166" spans="1:15">
      <c r="A166" s="18"/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</row>
    <row r="167" spans="1:15">
      <c r="A167" s="18"/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</row>
    <row r="168" spans="1:15">
      <c r="A168" s="18"/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</row>
    <row r="169" spans="1:15">
      <c r="A169" s="18"/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</row>
    <row r="170" spans="1:15">
      <c r="A170" s="18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</row>
    <row r="171" spans="1:15">
      <c r="A171" s="18"/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</row>
    <row r="172" spans="1:15">
      <c r="A172" s="18"/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</row>
    <row r="173" spans="1:15">
      <c r="A173" s="18"/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</row>
    <row r="174" spans="1:15">
      <c r="A174" s="18"/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</row>
    <row r="175" spans="1:15">
      <c r="A175" s="18"/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</row>
    <row r="176" spans="1:15">
      <c r="A176" s="18"/>
      <c r="B176" s="18"/>
      <c r="C176" s="18"/>
      <c r="D176" s="18"/>
      <c r="E176" s="18"/>
      <c r="F176" s="18"/>
      <c r="G176" s="18"/>
      <c r="H176" s="18"/>
      <c r="I176" s="18"/>
    </row>
    <row r="177" spans="1:1">
      <c r="A177" s="17"/>
    </row>
    <row r="178" spans="1:1">
      <c r="A178" s="17"/>
    </row>
    <row r="179" spans="1:1">
      <c r="A179" s="17"/>
    </row>
    <row r="180" spans="1:1">
      <c r="A180" s="17"/>
    </row>
    <row r="181" spans="1:1">
      <c r="A181" s="17"/>
    </row>
    <row r="182" spans="1:1">
      <c r="A182" s="17"/>
    </row>
    <row r="183" spans="1:1">
      <c r="A183" s="17"/>
    </row>
    <row r="184" spans="1:1">
      <c r="A184" s="17"/>
    </row>
    <row r="185" spans="1:1">
      <c r="A185" s="17"/>
    </row>
    <row r="186" spans="1:1">
      <c r="A186" s="17"/>
    </row>
    <row r="187" spans="1:1">
      <c r="A187" s="17"/>
    </row>
    <row r="188" spans="1:1">
      <c r="A188" s="17"/>
    </row>
    <row r="189" spans="1:1">
      <c r="A189" s="17"/>
    </row>
    <row r="190" spans="1:1">
      <c r="A190" s="17"/>
    </row>
    <row r="191" spans="1:1">
      <c r="A191" s="17"/>
    </row>
    <row r="192" spans="1:1">
      <c r="A192" s="17"/>
    </row>
    <row r="193" spans="1:1">
      <c r="A193" s="17"/>
    </row>
    <row r="194" spans="1:1">
      <c r="A194" s="17"/>
    </row>
    <row r="195" spans="1:1">
      <c r="A195" s="17"/>
    </row>
    <row r="196" spans="1:1">
      <c r="A196" s="17"/>
    </row>
    <row r="197" spans="1:1">
      <c r="A197" s="17"/>
    </row>
    <row r="198" spans="1:1">
      <c r="A198" s="17"/>
    </row>
    <row r="199" spans="1:1">
      <c r="A199" s="17"/>
    </row>
    <row r="200" spans="1:1">
      <c r="A200" s="17"/>
    </row>
    <row r="201" spans="1:1">
      <c r="A201" s="17"/>
    </row>
    <row r="202" spans="1:1">
      <c r="A202" s="17"/>
    </row>
    <row r="203" spans="1:1">
      <c r="A203" s="17"/>
    </row>
    <row r="204" spans="1:1">
      <c r="A204" s="17"/>
    </row>
    <row r="205" spans="1:1">
      <c r="A205" s="17"/>
    </row>
    <row r="206" spans="1:1">
      <c r="A206" s="17"/>
    </row>
    <row r="207" spans="1:1">
      <c r="A207" s="17"/>
    </row>
    <row r="208" spans="1:1">
      <c r="A208" s="17"/>
    </row>
    <row r="209" spans="1:1">
      <c r="A209" s="17"/>
    </row>
    <row r="210" spans="1:1">
      <c r="A210" s="17"/>
    </row>
    <row r="211" spans="1:1">
      <c r="A211" s="17"/>
    </row>
    <row r="212" spans="1:1">
      <c r="A212" s="17"/>
    </row>
    <row r="213" spans="1:1">
      <c r="A213" s="17"/>
    </row>
    <row r="214" spans="1:1">
      <c r="A214" s="17"/>
    </row>
    <row r="215" spans="1:1">
      <c r="A215" s="17"/>
    </row>
    <row r="216" spans="1:1">
      <c r="A216" s="17"/>
    </row>
    <row r="217" spans="1:1">
      <c r="A217" s="17"/>
    </row>
    <row r="218" spans="1:1">
      <c r="A218" s="17"/>
    </row>
    <row r="219" spans="1:1">
      <c r="A219" s="17"/>
    </row>
    <row r="220" spans="1:1">
      <c r="A220" s="17"/>
    </row>
    <row r="221" spans="1:1">
      <c r="A221" s="17"/>
    </row>
    <row r="222" spans="1:1">
      <c r="A222" s="17"/>
    </row>
    <row r="223" spans="1:1">
      <c r="A223" s="17"/>
    </row>
    <row r="224" spans="1:1">
      <c r="A224" s="17"/>
    </row>
    <row r="225" spans="1:1">
      <c r="A225" s="17"/>
    </row>
    <row r="226" spans="1:1">
      <c r="A226" s="17"/>
    </row>
    <row r="227" spans="1:1">
      <c r="A227" s="17"/>
    </row>
    <row r="228" spans="1:1">
      <c r="A228" s="17"/>
    </row>
    <row r="229" spans="1:1">
      <c r="A229" s="17"/>
    </row>
    <row r="230" spans="1:1">
      <c r="A230" s="17"/>
    </row>
    <row r="231" spans="1:1">
      <c r="A231" s="17"/>
    </row>
    <row r="232" spans="1:1">
      <c r="A232" s="17"/>
    </row>
    <row r="233" spans="1:1">
      <c r="A233" s="17"/>
    </row>
    <row r="234" spans="1:1">
      <c r="A234" s="17"/>
    </row>
    <row r="235" spans="1:1">
      <c r="A235" s="17"/>
    </row>
    <row r="236" spans="1:1">
      <c r="A236" s="17"/>
    </row>
    <row r="237" spans="1:1">
      <c r="A237" s="17"/>
    </row>
    <row r="238" spans="1:1">
      <c r="A238" s="17"/>
    </row>
    <row r="239" spans="1:1">
      <c r="A239" s="17"/>
    </row>
    <row r="240" spans="1:1">
      <c r="A240" s="17"/>
    </row>
    <row r="241" spans="1:1">
      <c r="A241" s="17"/>
    </row>
    <row r="242" spans="1:1">
      <c r="A242" s="17"/>
    </row>
    <row r="243" spans="1:1">
      <c r="A243" s="17"/>
    </row>
    <row r="244" spans="1:1">
      <c r="A244" s="17"/>
    </row>
    <row r="245" spans="1:1">
      <c r="A245" s="17"/>
    </row>
    <row r="246" spans="1:1">
      <c r="A246" s="17"/>
    </row>
    <row r="247" spans="1:1">
      <c r="A247" s="17"/>
    </row>
    <row r="248" spans="1:1">
      <c r="A248" s="17"/>
    </row>
    <row r="249" spans="1:1">
      <c r="A249" s="17"/>
    </row>
    <row r="250" spans="1:1">
      <c r="A250" s="17"/>
    </row>
    <row r="251" spans="1:1">
      <c r="A251" s="17"/>
    </row>
    <row r="252" spans="1:1">
      <c r="A252" s="17"/>
    </row>
    <row r="253" spans="1:1">
      <c r="A253" s="17"/>
    </row>
    <row r="254" spans="1:1">
      <c r="A254" s="17"/>
    </row>
    <row r="255" spans="1:1">
      <c r="A255" s="17"/>
    </row>
    <row r="256" spans="1:1">
      <c r="A256" s="17"/>
    </row>
    <row r="257" spans="1:1">
      <c r="A257" s="17"/>
    </row>
    <row r="258" spans="1:1">
      <c r="A258" s="17"/>
    </row>
    <row r="259" spans="1:1">
      <c r="A259" s="17"/>
    </row>
    <row r="260" spans="1:1">
      <c r="A260" s="17"/>
    </row>
    <row r="261" spans="1:1">
      <c r="A261" s="17"/>
    </row>
    <row r="262" spans="1:1">
      <c r="A262" s="17"/>
    </row>
    <row r="263" spans="1:1">
      <c r="A263" s="17"/>
    </row>
    <row r="264" spans="1:1">
      <c r="A264" s="17"/>
    </row>
    <row r="265" spans="1:1">
      <c r="A265" s="17"/>
    </row>
    <row r="266" spans="1:1">
      <c r="A266" s="17"/>
    </row>
    <row r="267" spans="1:1">
      <c r="A267" s="17"/>
    </row>
    <row r="268" spans="1:1">
      <c r="A268" s="17"/>
    </row>
    <row r="269" spans="1:1">
      <c r="A269" s="17"/>
    </row>
    <row r="270" spans="1:1">
      <c r="A270" s="17"/>
    </row>
    <row r="271" spans="1:1">
      <c r="A271" s="17"/>
    </row>
    <row r="272" spans="1:1">
      <c r="A272" s="17"/>
    </row>
    <row r="273" spans="1:1">
      <c r="A273" s="17"/>
    </row>
    <row r="274" spans="1:1">
      <c r="A274" s="17"/>
    </row>
    <row r="275" spans="1:1">
      <c r="A275" s="17"/>
    </row>
    <row r="276" spans="1:1">
      <c r="A276" s="17"/>
    </row>
    <row r="277" spans="1:1">
      <c r="A277" s="17"/>
    </row>
    <row r="278" spans="1:1">
      <c r="A278" s="17"/>
    </row>
    <row r="279" spans="1:1">
      <c r="A279" s="17"/>
    </row>
    <row r="280" spans="1:1">
      <c r="A280" s="17"/>
    </row>
    <row r="281" spans="1:1">
      <c r="A281" s="17"/>
    </row>
    <row r="282" spans="1:1">
      <c r="A282" s="17"/>
    </row>
    <row r="283" spans="1:1">
      <c r="A283" s="17"/>
    </row>
    <row r="284" spans="1:1">
      <c r="A284" s="17"/>
    </row>
    <row r="285" spans="1:1">
      <c r="A285" s="17"/>
    </row>
    <row r="286" spans="1:1">
      <c r="A286" s="17"/>
    </row>
    <row r="287" spans="1:1">
      <c r="A287" s="17"/>
    </row>
    <row r="288" spans="1:1">
      <c r="A288" s="17"/>
    </row>
    <row r="289" spans="1:1">
      <c r="A289" s="17"/>
    </row>
    <row r="290" spans="1:1">
      <c r="A290" s="17"/>
    </row>
    <row r="291" spans="1:1">
      <c r="A291" s="17"/>
    </row>
    <row r="292" spans="1:1">
      <c r="A292" s="17"/>
    </row>
    <row r="293" spans="1:1">
      <c r="A293" s="17"/>
    </row>
    <row r="294" spans="1:1">
      <c r="A294" s="17"/>
    </row>
    <row r="295" spans="1:1">
      <c r="A295" s="17"/>
    </row>
    <row r="296" spans="1:1">
      <c r="A296" s="17"/>
    </row>
    <row r="297" spans="1:1">
      <c r="A297" s="17"/>
    </row>
    <row r="298" spans="1:1">
      <c r="A298" s="17"/>
    </row>
    <row r="299" spans="1:1">
      <c r="A299" s="17"/>
    </row>
    <row r="300" spans="1:1">
      <c r="A300" s="17"/>
    </row>
    <row r="301" spans="1:1">
      <c r="A301" s="17"/>
    </row>
    <row r="302" spans="1:1">
      <c r="A302" s="17"/>
    </row>
    <row r="303" spans="1:1">
      <c r="A303" s="17"/>
    </row>
    <row r="304" spans="1:1">
      <c r="A304" s="17"/>
    </row>
    <row r="305" spans="1:1">
      <c r="A305" s="17"/>
    </row>
    <row r="306" spans="1:1">
      <c r="A306" s="17"/>
    </row>
    <row r="307" spans="1:1">
      <c r="A307" s="17"/>
    </row>
    <row r="308" spans="1:1">
      <c r="A308" s="17"/>
    </row>
    <row r="309" spans="1:1">
      <c r="A309" s="17"/>
    </row>
    <row r="310" spans="1:1">
      <c r="A310" s="17"/>
    </row>
    <row r="311" spans="1:1">
      <c r="A311" s="17"/>
    </row>
    <row r="312" spans="1:1">
      <c r="A312" s="17"/>
    </row>
    <row r="313" spans="1:1">
      <c r="A313" s="17"/>
    </row>
    <row r="314" spans="1:1">
      <c r="A314" s="17"/>
    </row>
    <row r="315" spans="1:1">
      <c r="A315" s="17"/>
    </row>
    <row r="316" spans="1:1">
      <c r="A316" s="17"/>
    </row>
    <row r="317" spans="1:1">
      <c r="A317" s="17"/>
    </row>
    <row r="318" spans="1:1">
      <c r="A318" s="17"/>
    </row>
    <row r="319" spans="1:1">
      <c r="A319" s="17"/>
    </row>
    <row r="320" spans="1:1">
      <c r="A320" s="17"/>
    </row>
    <row r="321" spans="1:1">
      <c r="A321" s="17"/>
    </row>
    <row r="322" spans="1:1">
      <c r="A322" s="17"/>
    </row>
    <row r="323" spans="1:1">
      <c r="A323" s="17"/>
    </row>
    <row r="324" spans="1:1">
      <c r="A324" s="17"/>
    </row>
    <row r="325" spans="1:1">
      <c r="A325" s="17"/>
    </row>
    <row r="326" spans="1:1">
      <c r="A326" s="17"/>
    </row>
    <row r="327" spans="1:1">
      <c r="A327" s="17"/>
    </row>
    <row r="328" spans="1:1">
      <c r="A328" s="17"/>
    </row>
    <row r="329" spans="1:1">
      <c r="A329" s="17"/>
    </row>
    <row r="330" spans="1:1">
      <c r="A330" s="17"/>
    </row>
    <row r="331" spans="1:1">
      <c r="A331" s="17"/>
    </row>
    <row r="332" spans="1:1">
      <c r="A332" s="17"/>
    </row>
    <row r="333" spans="1:1">
      <c r="A333" s="17"/>
    </row>
    <row r="334" spans="1:1">
      <c r="A334" s="17"/>
    </row>
    <row r="335" spans="1:1">
      <c r="A335" s="17"/>
    </row>
    <row r="336" spans="1:1">
      <c r="A336" s="17"/>
    </row>
    <row r="337" spans="1:1">
      <c r="A337" s="17"/>
    </row>
    <row r="338" spans="1:1">
      <c r="A338" s="17"/>
    </row>
    <row r="339" spans="1:1">
      <c r="A339" s="17"/>
    </row>
    <row r="340" spans="1:1">
      <c r="A340" s="17"/>
    </row>
    <row r="341" spans="1:1">
      <c r="A341" s="17"/>
    </row>
    <row r="342" spans="1:1">
      <c r="A342" s="17"/>
    </row>
    <row r="343" spans="1:1">
      <c r="A343" s="17"/>
    </row>
    <row r="344" spans="1:1">
      <c r="A344" s="17"/>
    </row>
    <row r="345" spans="1:1">
      <c r="A345" s="17"/>
    </row>
    <row r="346" spans="1:1">
      <c r="A346" s="17"/>
    </row>
    <row r="347" spans="1:1">
      <c r="A347" s="17"/>
    </row>
    <row r="348" spans="1:1">
      <c r="A348" s="17"/>
    </row>
    <row r="349" spans="1:1">
      <c r="A349" s="17"/>
    </row>
    <row r="350" spans="1:1">
      <c r="A350" s="17"/>
    </row>
    <row r="351" spans="1:1">
      <c r="A351" s="17"/>
    </row>
    <row r="352" spans="1:1">
      <c r="A352" s="17"/>
    </row>
    <row r="353" spans="1:1">
      <c r="A353" s="17"/>
    </row>
    <row r="354" spans="1:1">
      <c r="A354" s="17"/>
    </row>
    <row r="355" spans="1:1">
      <c r="A355" s="17"/>
    </row>
    <row r="356" spans="1:1">
      <c r="A356" s="17"/>
    </row>
    <row r="357" spans="1:1">
      <c r="A357" s="17"/>
    </row>
    <row r="358" spans="1:1">
      <c r="A358" s="17"/>
    </row>
    <row r="359" spans="1:1">
      <c r="A359" s="17"/>
    </row>
    <row r="360" spans="1:1">
      <c r="A360" s="17"/>
    </row>
    <row r="361" spans="1:1">
      <c r="A361" s="17"/>
    </row>
    <row r="362" spans="1:1">
      <c r="A362" s="17"/>
    </row>
    <row r="363" spans="1:1">
      <c r="A363" s="17"/>
    </row>
    <row r="364" spans="1:1">
      <c r="A364" s="17"/>
    </row>
    <row r="365" spans="1:1">
      <c r="A365" s="17"/>
    </row>
    <row r="366" spans="1:1">
      <c r="A366" s="17"/>
    </row>
    <row r="367" spans="1:1">
      <c r="A367" s="17"/>
    </row>
    <row r="368" spans="1:1">
      <c r="A368" s="17"/>
    </row>
    <row r="369" spans="1:1">
      <c r="A369" s="17"/>
    </row>
    <row r="370" spans="1:1">
      <c r="A370" s="17"/>
    </row>
    <row r="371" spans="1:1">
      <c r="A371" s="17"/>
    </row>
    <row r="372" spans="1:1">
      <c r="A372" s="17"/>
    </row>
    <row r="373" spans="1:1">
      <c r="A373" s="17"/>
    </row>
    <row r="374" spans="1:1">
      <c r="A374" s="17"/>
    </row>
    <row r="375" spans="1:1">
      <c r="A375" s="17"/>
    </row>
    <row r="376" spans="1:1">
      <c r="A376" s="17"/>
    </row>
    <row r="377" spans="1:1">
      <c r="A377" s="17"/>
    </row>
    <row r="378" spans="1:1">
      <c r="A378" s="17"/>
    </row>
    <row r="379" spans="1:1">
      <c r="A379" s="17"/>
    </row>
    <row r="380" spans="1:1">
      <c r="A380" s="17"/>
    </row>
    <row r="381" spans="1:1">
      <c r="A381" s="17"/>
    </row>
    <row r="382" spans="1:1">
      <c r="A382" s="17"/>
    </row>
    <row r="383" spans="1:1">
      <c r="A383" s="17"/>
    </row>
    <row r="384" spans="1:1">
      <c r="A384" s="17"/>
    </row>
    <row r="385" spans="1:1">
      <c r="A385" s="17"/>
    </row>
    <row r="386" spans="1:1">
      <c r="A386" s="17"/>
    </row>
    <row r="387" spans="1:1">
      <c r="A387" s="17"/>
    </row>
    <row r="388" spans="1:1">
      <c r="A388" s="17"/>
    </row>
    <row r="389" spans="1:1">
      <c r="A389" s="17"/>
    </row>
    <row r="390" spans="1:1">
      <c r="A390" s="17"/>
    </row>
    <row r="391" spans="1:1">
      <c r="A391" s="17"/>
    </row>
    <row r="392" spans="1:1">
      <c r="A392" s="17"/>
    </row>
    <row r="393" spans="1:1">
      <c r="A393" s="17"/>
    </row>
    <row r="394" spans="1:1">
      <c r="A394" s="17"/>
    </row>
    <row r="395" spans="1:1">
      <c r="A395" s="17"/>
    </row>
    <row r="396" spans="1:1">
      <c r="A396" s="17"/>
    </row>
    <row r="397" spans="1:1">
      <c r="A397" s="17"/>
    </row>
    <row r="398" spans="1:1">
      <c r="A398" s="17"/>
    </row>
    <row r="399" spans="1:1">
      <c r="A399" s="17"/>
    </row>
    <row r="400" spans="1:1">
      <c r="A400" s="17"/>
    </row>
    <row r="401" spans="1:1">
      <c r="A401" s="17"/>
    </row>
    <row r="402" spans="1:1">
      <c r="A402" s="17"/>
    </row>
    <row r="403" spans="1:1">
      <c r="A403" s="17"/>
    </row>
    <row r="404" spans="1:1">
      <c r="A404" s="17"/>
    </row>
    <row r="405" spans="1:1">
      <c r="A405" s="17"/>
    </row>
    <row r="406" spans="1:1">
      <c r="A406" s="17"/>
    </row>
    <row r="407" spans="1:1">
      <c r="A407" s="17"/>
    </row>
    <row r="408" spans="1:1">
      <c r="A408" s="17"/>
    </row>
    <row r="409" spans="1:1">
      <c r="A409" s="17"/>
    </row>
    <row r="410" spans="1:1">
      <c r="A410" s="17"/>
    </row>
    <row r="411" spans="1:1">
      <c r="A411" s="17"/>
    </row>
    <row r="412" spans="1:1">
      <c r="A412" s="17"/>
    </row>
    <row r="413" spans="1:1">
      <c r="A413" s="17"/>
    </row>
    <row r="414" spans="1:1">
      <c r="A414" s="17"/>
    </row>
    <row r="415" spans="1:1">
      <c r="A415" s="17"/>
    </row>
    <row r="416" spans="1:1">
      <c r="A416" s="17"/>
    </row>
    <row r="417" spans="1:1">
      <c r="A417" s="17"/>
    </row>
    <row r="418" spans="1:1">
      <c r="A418" s="17"/>
    </row>
    <row r="419" spans="1:1">
      <c r="A419" s="17"/>
    </row>
    <row r="420" spans="1:1">
      <c r="A420" s="17"/>
    </row>
    <row r="421" spans="1:1">
      <c r="A421" s="17"/>
    </row>
    <row r="422" spans="1:1">
      <c r="A422" s="17"/>
    </row>
    <row r="423" spans="1:1">
      <c r="A423" s="17"/>
    </row>
    <row r="424" spans="1:1">
      <c r="A424" s="17"/>
    </row>
    <row r="425" spans="1:1">
      <c r="A425" s="17"/>
    </row>
    <row r="426" spans="1:1">
      <c r="A426" s="17"/>
    </row>
    <row r="427" spans="1:1">
      <c r="A427" s="17"/>
    </row>
    <row r="428" spans="1:1">
      <c r="A428" s="17"/>
    </row>
    <row r="429" spans="1:1">
      <c r="A429" s="17"/>
    </row>
    <row r="430" spans="1:1">
      <c r="A430" s="17"/>
    </row>
    <row r="431" spans="1:1">
      <c r="A431" s="17"/>
    </row>
    <row r="432" spans="1:1">
      <c r="A432" s="17"/>
    </row>
    <row r="433" spans="1:1">
      <c r="A433" s="17"/>
    </row>
    <row r="434" spans="1:1">
      <c r="A434" s="17"/>
    </row>
    <row r="435" spans="1:1">
      <c r="A435" s="17"/>
    </row>
    <row r="436" spans="1:1">
      <c r="A436" s="17"/>
    </row>
    <row r="437" spans="1:1">
      <c r="A437" s="17"/>
    </row>
    <row r="438" spans="1:1">
      <c r="A438" s="17"/>
    </row>
    <row r="439" spans="1:1">
      <c r="A439" s="17"/>
    </row>
    <row r="440" spans="1:1">
      <c r="A440" s="17"/>
    </row>
    <row r="441" spans="1:1">
      <c r="A441" s="17"/>
    </row>
    <row r="442" spans="1:1">
      <c r="A442" s="17"/>
    </row>
    <row r="443" spans="1:1">
      <c r="A443" s="17"/>
    </row>
    <row r="444" spans="1:1">
      <c r="A444" s="17"/>
    </row>
    <row r="445" spans="1:1">
      <c r="A445" s="17"/>
    </row>
    <row r="446" spans="1:1">
      <c r="A446" s="17"/>
    </row>
    <row r="447" spans="1:1">
      <c r="A447" s="17"/>
    </row>
    <row r="448" spans="1:1">
      <c r="A448" s="17"/>
    </row>
    <row r="449" spans="1:1">
      <c r="A449" s="17"/>
    </row>
    <row r="450" spans="1:1">
      <c r="A450" s="17"/>
    </row>
    <row r="451" spans="1:1">
      <c r="A451" s="17"/>
    </row>
    <row r="452" spans="1:1">
      <c r="A452" s="17"/>
    </row>
    <row r="453" spans="1:1">
      <c r="A453" s="17"/>
    </row>
    <row r="454" spans="1:1">
      <c r="A454" s="17"/>
    </row>
    <row r="455" spans="1:1">
      <c r="A455" s="17"/>
    </row>
    <row r="456" spans="1:1">
      <c r="A456" s="17"/>
    </row>
    <row r="457" spans="1:1">
      <c r="A457" s="17"/>
    </row>
    <row r="458" spans="1:1">
      <c r="A458" s="17"/>
    </row>
    <row r="459" spans="1:1">
      <c r="A459" s="17"/>
    </row>
    <row r="460" spans="1:1">
      <c r="A460" s="17"/>
    </row>
    <row r="461" spans="1:1">
      <c r="A461" s="17"/>
    </row>
    <row r="462" spans="1:1">
      <c r="A462" s="17"/>
    </row>
    <row r="463" spans="1:1">
      <c r="A463" s="17"/>
    </row>
    <row r="464" spans="1:1">
      <c r="A464" s="17"/>
    </row>
    <row r="465" spans="1:1">
      <c r="A465" s="17"/>
    </row>
    <row r="466" spans="1:1">
      <c r="A466" s="17"/>
    </row>
    <row r="467" spans="1:1">
      <c r="A467" s="17"/>
    </row>
    <row r="468" spans="1:1">
      <c r="A468" s="17"/>
    </row>
    <row r="469" spans="1:1">
      <c r="A469" s="17"/>
    </row>
    <row r="470" spans="1:1">
      <c r="A470" s="17"/>
    </row>
    <row r="471" spans="1:1">
      <c r="A471" s="17"/>
    </row>
    <row r="472" spans="1:1">
      <c r="A472" s="17"/>
    </row>
    <row r="473" spans="1:1">
      <c r="A473" s="17"/>
    </row>
    <row r="474" spans="1:1">
      <c r="A474" s="17"/>
    </row>
    <row r="475" spans="1:1">
      <c r="A475" s="17"/>
    </row>
    <row r="476" spans="1:1">
      <c r="A476" s="17"/>
    </row>
    <row r="477" spans="1:1">
      <c r="A477" s="17"/>
    </row>
    <row r="478" spans="1:1">
      <c r="A478" s="17"/>
    </row>
    <row r="479" spans="1:1">
      <c r="A479" s="17"/>
    </row>
    <row r="480" spans="1:1">
      <c r="A480" s="17"/>
    </row>
    <row r="481" spans="1:1">
      <c r="A481" s="17"/>
    </row>
    <row r="482" spans="1:1">
      <c r="A482" s="17"/>
    </row>
    <row r="483" spans="1:1">
      <c r="A483" s="17"/>
    </row>
    <row r="484" spans="1:1">
      <c r="A484" s="17"/>
    </row>
    <row r="485" spans="1:1">
      <c r="A485" s="17"/>
    </row>
    <row r="486" spans="1:1">
      <c r="A486" s="17"/>
    </row>
    <row r="487" spans="1:1">
      <c r="A487" s="17"/>
    </row>
    <row r="488" spans="1:1">
      <c r="A488" s="17"/>
    </row>
    <row r="489" spans="1:1">
      <c r="A489" s="17"/>
    </row>
    <row r="490" spans="1:1">
      <c r="A490" s="17"/>
    </row>
    <row r="491" spans="1:1">
      <c r="A491" s="17"/>
    </row>
    <row r="492" spans="1:1">
      <c r="A492" s="17"/>
    </row>
    <row r="493" spans="1:1">
      <c r="A493" s="17"/>
    </row>
    <row r="494" spans="1:1">
      <c r="A494" s="17"/>
    </row>
    <row r="495" spans="1:1">
      <c r="A495" s="17"/>
    </row>
    <row r="496" spans="1:1">
      <c r="A496" s="17"/>
    </row>
    <row r="497" spans="1:1">
      <c r="A497" s="17"/>
    </row>
    <row r="498" spans="1:1">
      <c r="A498" s="17"/>
    </row>
    <row r="499" spans="1:1">
      <c r="A499" s="17"/>
    </row>
    <row r="500" spans="1:1">
      <c r="A500" s="17"/>
    </row>
    <row r="501" spans="1:1">
      <c r="A501" s="17"/>
    </row>
    <row r="502" spans="1:1">
      <c r="A502" s="17"/>
    </row>
    <row r="503" spans="1:1">
      <c r="A503" s="17"/>
    </row>
    <row r="504" spans="1:1">
      <c r="A504" s="17"/>
    </row>
    <row r="505" spans="1:1">
      <c r="A505" s="17"/>
    </row>
    <row r="506" spans="1:1">
      <c r="A506" s="17"/>
    </row>
    <row r="507" spans="1:1">
      <c r="A507" s="17"/>
    </row>
    <row r="508" spans="1:1">
      <c r="A508" s="17"/>
    </row>
    <row r="509" spans="1:1">
      <c r="A509" s="17"/>
    </row>
    <row r="510" spans="1:1">
      <c r="A510" s="17"/>
    </row>
    <row r="511" spans="1:1">
      <c r="A511" s="17"/>
    </row>
    <row r="512" spans="1:1">
      <c r="A512" s="17"/>
    </row>
    <row r="513" spans="1:1">
      <c r="A513" s="17"/>
    </row>
    <row r="514" spans="1:1">
      <c r="A514" s="17"/>
    </row>
    <row r="515" spans="1:1">
      <c r="A515" s="17"/>
    </row>
    <row r="516" spans="1:1">
      <c r="A516" s="17"/>
    </row>
    <row r="517" spans="1:1">
      <c r="A517" s="17"/>
    </row>
    <row r="518" spans="1:1">
      <c r="A518" s="17"/>
    </row>
    <row r="519" spans="1:1">
      <c r="A519" s="17"/>
    </row>
    <row r="520" spans="1:1">
      <c r="A520" s="17"/>
    </row>
    <row r="521" spans="1:1">
      <c r="A521" s="17"/>
    </row>
    <row r="522" spans="1:1">
      <c r="A522" s="17"/>
    </row>
    <row r="523" spans="1:1">
      <c r="A523" s="17"/>
    </row>
    <row r="524" spans="1:1">
      <c r="A524" s="17"/>
    </row>
    <row r="525" spans="1:1">
      <c r="A525" s="17"/>
    </row>
    <row r="526" spans="1:1">
      <c r="A526" s="17"/>
    </row>
    <row r="527" spans="1:1">
      <c r="A527" s="17"/>
    </row>
    <row r="528" spans="1:1">
      <c r="A528" s="17"/>
    </row>
    <row r="529" spans="1:1">
      <c r="A529" s="17"/>
    </row>
    <row r="530" spans="1:1">
      <c r="A530" s="17"/>
    </row>
    <row r="531" spans="1:1">
      <c r="A531" s="17"/>
    </row>
    <row r="532" spans="1:1">
      <c r="A532" s="17"/>
    </row>
    <row r="533" spans="1:1">
      <c r="A533" s="17"/>
    </row>
    <row r="534" spans="1:1">
      <c r="A534" s="17"/>
    </row>
    <row r="535" spans="1:1">
      <c r="A535" s="17"/>
    </row>
    <row r="536" spans="1:1">
      <c r="A536" s="17"/>
    </row>
    <row r="537" spans="1:1">
      <c r="A537" s="17"/>
    </row>
    <row r="538" spans="1:1">
      <c r="A538" s="17"/>
    </row>
    <row r="539" spans="1:1">
      <c r="A539" s="17"/>
    </row>
    <row r="540" spans="1:1">
      <c r="A540" s="17"/>
    </row>
    <row r="541" spans="1:1">
      <c r="A541" s="17"/>
    </row>
    <row r="542" spans="1:1">
      <c r="A542" s="17"/>
    </row>
    <row r="543" spans="1:1">
      <c r="A543" s="17"/>
    </row>
    <row r="544" spans="1:1">
      <c r="A544" s="17"/>
    </row>
    <row r="545" spans="1:1">
      <c r="A545" s="17"/>
    </row>
    <row r="546" spans="1:1">
      <c r="A546" s="17"/>
    </row>
    <row r="547" spans="1:1">
      <c r="A547" s="17"/>
    </row>
    <row r="548" spans="1:1">
      <c r="A548" s="17"/>
    </row>
    <row r="549" spans="1:1">
      <c r="A549" s="17"/>
    </row>
    <row r="550" spans="1:1">
      <c r="A550" s="17"/>
    </row>
    <row r="551" spans="1:1">
      <c r="A551" s="17"/>
    </row>
    <row r="552" spans="1:1">
      <c r="A552" s="17"/>
    </row>
    <row r="553" spans="1:1">
      <c r="A553" s="17"/>
    </row>
    <row r="554" spans="1:1">
      <c r="A554" s="17"/>
    </row>
    <row r="555" spans="1:1">
      <c r="A555" s="17"/>
    </row>
    <row r="556" spans="1:1">
      <c r="A556" s="17"/>
    </row>
    <row r="557" spans="1:1">
      <c r="A557" s="17"/>
    </row>
    <row r="558" spans="1:1">
      <c r="A558" s="17"/>
    </row>
    <row r="559" spans="1:1">
      <c r="A559" s="17"/>
    </row>
    <row r="560" spans="1:1">
      <c r="A560" s="17"/>
    </row>
    <row r="561" spans="1:1">
      <c r="A561" s="17"/>
    </row>
    <row r="562" spans="1:1">
      <c r="A562" s="17"/>
    </row>
    <row r="563" spans="1:1">
      <c r="A563" s="17"/>
    </row>
    <row r="564" spans="1:1">
      <c r="A564" s="17"/>
    </row>
    <row r="565" spans="1:1">
      <c r="A565" s="17"/>
    </row>
    <row r="566" spans="1:1">
      <c r="A566" s="17"/>
    </row>
    <row r="567" spans="1:1">
      <c r="A567" s="17"/>
    </row>
    <row r="568" spans="1:1">
      <c r="A568" s="17"/>
    </row>
    <row r="569" spans="1:1">
      <c r="A569" s="17"/>
    </row>
    <row r="570" spans="1:1">
      <c r="A570" s="17"/>
    </row>
    <row r="571" spans="1:1">
      <c r="A571" s="17"/>
    </row>
    <row r="572" spans="1:1">
      <c r="A572" s="17"/>
    </row>
    <row r="573" spans="1:1">
      <c r="A573" s="17"/>
    </row>
    <row r="574" spans="1:1">
      <c r="A574" s="17"/>
    </row>
    <row r="575" spans="1:1">
      <c r="A575" s="17"/>
    </row>
    <row r="576" spans="1:1">
      <c r="A576" s="17"/>
    </row>
    <row r="577" spans="1:1">
      <c r="A577" s="17"/>
    </row>
    <row r="578" spans="1:1">
      <c r="A578" s="17"/>
    </row>
    <row r="579" spans="1:1">
      <c r="A579" s="17"/>
    </row>
    <row r="580" spans="1:1">
      <c r="A580" s="17"/>
    </row>
    <row r="581" spans="1:1">
      <c r="A581" s="17"/>
    </row>
    <row r="582" spans="1:1">
      <c r="A582" s="17"/>
    </row>
    <row r="583" spans="1:1">
      <c r="A583" s="17"/>
    </row>
    <row r="584" spans="1:1">
      <c r="A584" s="17"/>
    </row>
    <row r="585" spans="1:1">
      <c r="A585" s="17"/>
    </row>
    <row r="586" spans="1:1">
      <c r="A586" s="17"/>
    </row>
    <row r="587" spans="1:1">
      <c r="A587" s="17"/>
    </row>
    <row r="588" spans="1:1">
      <c r="A588" s="17"/>
    </row>
    <row r="589" spans="1:1">
      <c r="A589" s="17"/>
    </row>
    <row r="590" spans="1:1">
      <c r="A590" s="17"/>
    </row>
    <row r="591" spans="1:1">
      <c r="A591" s="17"/>
    </row>
    <row r="592" spans="1:1">
      <c r="A592" s="17"/>
    </row>
    <row r="593" spans="1:1">
      <c r="A593" s="17"/>
    </row>
    <row r="594" spans="1:1">
      <c r="A594" s="17"/>
    </row>
    <row r="595" spans="1:1">
      <c r="A595" s="17"/>
    </row>
    <row r="596" spans="1:1">
      <c r="A596" s="17"/>
    </row>
    <row r="597" spans="1:1">
      <c r="A597" s="17"/>
    </row>
    <row r="598" spans="1:1">
      <c r="A598" s="17"/>
    </row>
    <row r="599" spans="1:1">
      <c r="A599" s="17"/>
    </row>
    <row r="600" spans="1:1">
      <c r="A600" s="17"/>
    </row>
    <row r="601" spans="1:1">
      <c r="A601" s="17"/>
    </row>
    <row r="602" spans="1:1">
      <c r="A602" s="17"/>
    </row>
    <row r="603" spans="1:1">
      <c r="A603" s="17"/>
    </row>
    <row r="604" spans="1:1">
      <c r="A604" s="17"/>
    </row>
    <row r="605" spans="1:1">
      <c r="A605" s="17"/>
    </row>
    <row r="606" spans="1:1">
      <c r="A606" s="17"/>
    </row>
    <row r="607" spans="1:1">
      <c r="A607" s="17"/>
    </row>
    <row r="608" spans="1:1">
      <c r="A608" s="17"/>
    </row>
    <row r="609" spans="1:1">
      <c r="A609" s="17"/>
    </row>
    <row r="610" spans="1:1">
      <c r="A610" s="17"/>
    </row>
    <row r="611" spans="1:1">
      <c r="A611" s="17"/>
    </row>
    <row r="612" spans="1:1">
      <c r="A612" s="17"/>
    </row>
    <row r="613" spans="1:1">
      <c r="A613" s="17"/>
    </row>
    <row r="614" spans="1:1">
      <c r="A614" s="17"/>
    </row>
    <row r="615" spans="1:1">
      <c r="A615" s="17"/>
    </row>
    <row r="616" spans="1:1">
      <c r="A616" s="17"/>
    </row>
    <row r="617" spans="1:1">
      <c r="A617" s="17"/>
    </row>
    <row r="618" spans="1:1">
      <c r="A618" s="17"/>
    </row>
    <row r="619" spans="1:1">
      <c r="A619" s="17"/>
    </row>
    <row r="620" spans="1:1">
      <c r="A620" s="17"/>
    </row>
    <row r="621" spans="1:1">
      <c r="A621" s="17"/>
    </row>
    <row r="622" spans="1:1">
      <c r="A622" s="17"/>
    </row>
    <row r="623" spans="1:1">
      <c r="A623" s="17"/>
    </row>
    <row r="624" spans="1:1">
      <c r="A624" s="17"/>
    </row>
    <row r="625" spans="1:1">
      <c r="A625" s="17"/>
    </row>
    <row r="626" spans="1:1">
      <c r="A626" s="17"/>
    </row>
    <row r="627" spans="1:1">
      <c r="A627" s="17"/>
    </row>
    <row r="628" spans="1:1">
      <c r="A628" s="17"/>
    </row>
    <row r="629" spans="1:1">
      <c r="A629" s="17"/>
    </row>
    <row r="630" spans="1:1">
      <c r="A630" s="17"/>
    </row>
    <row r="631" spans="1:1">
      <c r="A631" s="17"/>
    </row>
    <row r="632" spans="1:1">
      <c r="A632" s="17"/>
    </row>
    <row r="633" spans="1:1">
      <c r="A633" s="17"/>
    </row>
    <row r="634" spans="1:1">
      <c r="A634" s="17"/>
    </row>
    <row r="635" spans="1:1">
      <c r="A635" s="17"/>
    </row>
    <row r="636" spans="1:1">
      <c r="A636" s="17"/>
    </row>
    <row r="637" spans="1:1">
      <c r="A637" s="17"/>
    </row>
    <row r="638" spans="1:1">
      <c r="A638" s="17"/>
    </row>
    <row r="639" spans="1:1">
      <c r="A639" s="17"/>
    </row>
    <row r="640" spans="1:1">
      <c r="A640" s="17"/>
    </row>
    <row r="641" spans="1:1">
      <c r="A641" s="17"/>
    </row>
    <row r="642" spans="1:1">
      <c r="A642" s="17"/>
    </row>
    <row r="643" spans="1:1">
      <c r="A643" s="17"/>
    </row>
    <row r="644" spans="1:1">
      <c r="A644" s="17"/>
    </row>
    <row r="645" spans="1:1">
      <c r="A645" s="17"/>
    </row>
    <row r="646" spans="1:1">
      <c r="A646" s="17"/>
    </row>
    <row r="647" spans="1:1">
      <c r="A647" s="17"/>
    </row>
    <row r="648" spans="1:1">
      <c r="A648" s="17"/>
    </row>
    <row r="649" spans="1:1">
      <c r="A649" s="17"/>
    </row>
    <row r="650" spans="1:1">
      <c r="A650" s="17"/>
    </row>
    <row r="651" spans="1:1">
      <c r="A651" s="17"/>
    </row>
    <row r="652" spans="1:1">
      <c r="A652" s="17"/>
    </row>
    <row r="653" spans="1:1">
      <c r="A653" s="17"/>
    </row>
    <row r="654" spans="1:1">
      <c r="A654" s="17"/>
    </row>
    <row r="655" spans="1:1">
      <c r="A655" s="17"/>
    </row>
    <row r="656" spans="1:1">
      <c r="A656" s="17"/>
    </row>
    <row r="657" spans="1:1">
      <c r="A657" s="17"/>
    </row>
    <row r="658" spans="1:1">
      <c r="A658" s="17"/>
    </row>
    <row r="659" spans="1:1">
      <c r="A659" s="17"/>
    </row>
    <row r="660" spans="1:1">
      <c r="A660" s="17"/>
    </row>
    <row r="661" spans="1:1">
      <c r="A661" s="17"/>
    </row>
    <row r="662" spans="1:1">
      <c r="A662" s="17"/>
    </row>
    <row r="663" spans="1:1">
      <c r="A663" s="17"/>
    </row>
    <row r="664" spans="1:1">
      <c r="A664" s="17"/>
    </row>
    <row r="665" spans="1:1">
      <c r="A665" s="17"/>
    </row>
    <row r="666" spans="1:1">
      <c r="A666" s="17"/>
    </row>
    <row r="667" spans="1:1">
      <c r="A667" s="17"/>
    </row>
    <row r="668" spans="1:1">
      <c r="A668" s="17"/>
    </row>
    <row r="669" spans="1:1">
      <c r="A669" s="17"/>
    </row>
    <row r="670" spans="1:1">
      <c r="A670" s="17"/>
    </row>
    <row r="671" spans="1:1">
      <c r="A671" s="17"/>
    </row>
    <row r="672" spans="1:1">
      <c r="A672" s="17"/>
    </row>
    <row r="673" spans="1:1">
      <c r="A673" s="17"/>
    </row>
    <row r="674" spans="1:1">
      <c r="A674" s="17"/>
    </row>
    <row r="675" spans="1:1">
      <c r="A675" s="17"/>
    </row>
    <row r="676" spans="1:1">
      <c r="A676" s="17"/>
    </row>
    <row r="677" spans="1:1">
      <c r="A677" s="17"/>
    </row>
    <row r="678" spans="1:1">
      <c r="A678" s="17"/>
    </row>
    <row r="679" spans="1:1">
      <c r="A679" s="17"/>
    </row>
    <row r="680" spans="1:1">
      <c r="A680" s="17"/>
    </row>
    <row r="681" spans="1:1">
      <c r="A681" s="17"/>
    </row>
    <row r="682" spans="1:1">
      <c r="A682" s="17"/>
    </row>
    <row r="683" spans="1:1">
      <c r="A683" s="17"/>
    </row>
    <row r="684" spans="1:1">
      <c r="A684" s="17"/>
    </row>
    <row r="685" spans="1:1">
      <c r="A685" s="17"/>
    </row>
    <row r="686" spans="1:1">
      <c r="A686" s="17"/>
    </row>
    <row r="687" spans="1:1">
      <c r="A687" s="17"/>
    </row>
    <row r="688" spans="1:1">
      <c r="A688" s="17"/>
    </row>
    <row r="689" spans="1:1">
      <c r="A689" s="17"/>
    </row>
    <row r="690" spans="1:1">
      <c r="A690" s="17"/>
    </row>
    <row r="691" spans="1:1">
      <c r="A691" s="17"/>
    </row>
    <row r="692" spans="1:1">
      <c r="A692" s="17"/>
    </row>
    <row r="693" spans="1:1">
      <c r="A693" s="17"/>
    </row>
    <row r="694" spans="1:1">
      <c r="A694" s="17"/>
    </row>
    <row r="695" spans="1:1">
      <c r="A695" s="17"/>
    </row>
    <row r="696" spans="1:1">
      <c r="A696" s="17"/>
    </row>
    <row r="697" spans="1:1">
      <c r="A697" s="17"/>
    </row>
    <row r="698" spans="1:1">
      <c r="A698" s="17"/>
    </row>
    <row r="699" spans="1:1">
      <c r="A699" s="17"/>
    </row>
    <row r="700" spans="1:1">
      <c r="A700" s="17"/>
    </row>
    <row r="701" spans="1:1">
      <c r="A701" s="17"/>
    </row>
    <row r="702" spans="1:1">
      <c r="A702" s="17"/>
    </row>
    <row r="703" spans="1:1">
      <c r="A703" s="17"/>
    </row>
    <row r="704" spans="1:1">
      <c r="A704" s="17"/>
    </row>
    <row r="705" spans="1:1">
      <c r="A705" s="17"/>
    </row>
    <row r="706" spans="1:1">
      <c r="A706" s="17"/>
    </row>
    <row r="707" spans="1:1">
      <c r="A707" s="17"/>
    </row>
    <row r="708" spans="1:1">
      <c r="A708" s="17"/>
    </row>
    <row r="709" spans="1:1">
      <c r="A709" s="17"/>
    </row>
    <row r="710" spans="1:1">
      <c r="A710" s="17"/>
    </row>
    <row r="711" spans="1:1">
      <c r="A711" s="17"/>
    </row>
    <row r="712" spans="1:1">
      <c r="A712" s="17"/>
    </row>
    <row r="713" spans="1:1">
      <c r="A713" s="17"/>
    </row>
    <row r="714" spans="1:1">
      <c r="A714" s="17"/>
    </row>
    <row r="715" spans="1:1">
      <c r="A715" s="17"/>
    </row>
    <row r="716" spans="1:1">
      <c r="A716" s="17"/>
    </row>
    <row r="717" spans="1:1">
      <c r="A717" s="17"/>
    </row>
    <row r="718" spans="1:1">
      <c r="A718" s="17"/>
    </row>
    <row r="719" spans="1:1">
      <c r="A719" s="17"/>
    </row>
    <row r="720" spans="1:1">
      <c r="A720" s="17"/>
    </row>
    <row r="721" spans="1:1">
      <c r="A721" s="17"/>
    </row>
    <row r="722" spans="1:1">
      <c r="A722" s="17"/>
    </row>
    <row r="723" spans="1:1">
      <c r="A723" s="17"/>
    </row>
    <row r="724" spans="1:1">
      <c r="A724" s="17"/>
    </row>
    <row r="725" spans="1:1">
      <c r="A725" s="17"/>
    </row>
    <row r="726" spans="1:1">
      <c r="A726" s="17"/>
    </row>
    <row r="727" spans="1:1">
      <c r="A727" s="17"/>
    </row>
    <row r="728" spans="1:1">
      <c r="A728" s="17"/>
    </row>
    <row r="729" spans="1:1">
      <c r="A729" s="17"/>
    </row>
    <row r="730" spans="1:1">
      <c r="A730" s="17"/>
    </row>
    <row r="731" spans="1:1">
      <c r="A731" s="17"/>
    </row>
    <row r="732" spans="1:1">
      <c r="A732" s="17"/>
    </row>
    <row r="733" spans="1:1">
      <c r="A733" s="17"/>
    </row>
    <row r="734" spans="1:1">
      <c r="A734" s="17"/>
    </row>
    <row r="735" spans="1:1">
      <c r="A735" s="17"/>
    </row>
    <row r="736" spans="1:1">
      <c r="A736" s="17"/>
    </row>
    <row r="737" spans="1:1">
      <c r="A737" s="17"/>
    </row>
    <row r="738" spans="1:1">
      <c r="A738" s="17"/>
    </row>
    <row r="739" spans="1:1">
      <c r="A739" s="17"/>
    </row>
    <row r="740" spans="1:1">
      <c r="A740" s="17"/>
    </row>
    <row r="741" spans="1:1">
      <c r="A741" s="17"/>
    </row>
    <row r="742" spans="1:1">
      <c r="A742" s="17"/>
    </row>
    <row r="743" spans="1:1">
      <c r="A743" s="17"/>
    </row>
    <row r="744" spans="1:1">
      <c r="A744" s="17"/>
    </row>
    <row r="745" spans="1:1">
      <c r="A745" s="17"/>
    </row>
    <row r="746" spans="1:1">
      <c r="A746" s="17"/>
    </row>
    <row r="747" spans="1:1">
      <c r="A747" s="17"/>
    </row>
    <row r="748" spans="1:1">
      <c r="A748" s="17"/>
    </row>
    <row r="749" spans="1:1">
      <c r="A749" s="17"/>
    </row>
    <row r="750" spans="1:1">
      <c r="A750" s="17"/>
    </row>
    <row r="751" spans="1:1">
      <c r="A751" s="17"/>
    </row>
    <row r="752" spans="1:1">
      <c r="A752" s="17"/>
    </row>
    <row r="753" spans="1:1">
      <c r="A753" s="17"/>
    </row>
    <row r="754" spans="1:1">
      <c r="A754" s="17"/>
    </row>
    <row r="755" spans="1:1">
      <c r="A755" s="17"/>
    </row>
    <row r="756" spans="1:1">
      <c r="A756" s="17"/>
    </row>
    <row r="757" spans="1:1">
      <c r="A757" s="17"/>
    </row>
    <row r="758" spans="1:1">
      <c r="A758" s="17"/>
    </row>
    <row r="759" spans="1:1">
      <c r="A759" s="17"/>
    </row>
    <row r="760" spans="1:1">
      <c r="A760" s="17"/>
    </row>
    <row r="761" spans="1:1">
      <c r="A761" s="17"/>
    </row>
    <row r="762" spans="1:1">
      <c r="A762" s="17"/>
    </row>
    <row r="763" spans="1:1">
      <c r="A763" s="17"/>
    </row>
    <row r="764" spans="1:1">
      <c r="A764" s="17"/>
    </row>
    <row r="765" spans="1:1">
      <c r="A765" s="17"/>
    </row>
    <row r="766" spans="1:1">
      <c r="A766" s="17"/>
    </row>
    <row r="767" spans="1:1">
      <c r="A767" s="17"/>
    </row>
    <row r="768" spans="1:1">
      <c r="A768" s="17"/>
    </row>
    <row r="769" spans="1:1">
      <c r="A769" s="17"/>
    </row>
    <row r="770" spans="1:1">
      <c r="A770" s="17"/>
    </row>
    <row r="771" spans="1:1">
      <c r="A771" s="17"/>
    </row>
    <row r="772" spans="1:1">
      <c r="A772" s="17"/>
    </row>
    <row r="773" spans="1:1">
      <c r="A773" s="17"/>
    </row>
    <row r="774" spans="1:1">
      <c r="A774" s="17"/>
    </row>
    <row r="775" spans="1:1">
      <c r="A775" s="17"/>
    </row>
    <row r="776" spans="1:1">
      <c r="A776" s="17"/>
    </row>
    <row r="777" spans="1:1">
      <c r="A777" s="17"/>
    </row>
    <row r="778" spans="1:1">
      <c r="A778" s="17"/>
    </row>
    <row r="779" spans="1:1">
      <c r="A779" s="17"/>
    </row>
    <row r="780" spans="1:1">
      <c r="A780" s="17"/>
    </row>
    <row r="781" spans="1:1">
      <c r="A781" s="17"/>
    </row>
    <row r="782" spans="1:1">
      <c r="A782" s="17"/>
    </row>
    <row r="783" spans="1:1">
      <c r="A783" s="17"/>
    </row>
    <row r="784" spans="1:1">
      <c r="A784" s="17"/>
    </row>
    <row r="785" spans="1:1">
      <c r="A785" s="17"/>
    </row>
    <row r="786" spans="1:1">
      <c r="A786" s="17"/>
    </row>
    <row r="787" spans="1:1">
      <c r="A787" s="17"/>
    </row>
    <row r="788" spans="1:1">
      <c r="A788" s="17"/>
    </row>
    <row r="789" spans="1:1">
      <c r="A789" s="17"/>
    </row>
    <row r="790" spans="1:1">
      <c r="A790" s="17"/>
    </row>
    <row r="791" spans="1:1">
      <c r="A791" s="17"/>
    </row>
    <row r="792" spans="1:1">
      <c r="A792" s="17"/>
    </row>
    <row r="793" spans="1:1">
      <c r="A793" s="17"/>
    </row>
    <row r="794" spans="1:1">
      <c r="A794" s="17"/>
    </row>
    <row r="795" spans="1:1">
      <c r="A795" s="17"/>
    </row>
    <row r="796" spans="1:1">
      <c r="A796" s="17"/>
    </row>
    <row r="797" spans="1:1">
      <c r="A797" s="17"/>
    </row>
    <row r="798" spans="1:1">
      <c r="A798" s="17"/>
    </row>
    <row r="799" spans="1:1">
      <c r="A799" s="17"/>
    </row>
    <row r="800" spans="1:1">
      <c r="A800" s="17"/>
    </row>
    <row r="801" spans="1:1">
      <c r="A801" s="17"/>
    </row>
    <row r="802" spans="1:1">
      <c r="A802" s="17"/>
    </row>
    <row r="803" spans="1:1">
      <c r="A803" s="17"/>
    </row>
    <row r="804" spans="1:1">
      <c r="A804" s="17"/>
    </row>
    <row r="805" spans="1:1">
      <c r="A805" s="17"/>
    </row>
    <row r="806" spans="1:1">
      <c r="A806" s="17"/>
    </row>
    <row r="807" spans="1:1">
      <c r="A807" s="17"/>
    </row>
    <row r="808" spans="1:1">
      <c r="A808" s="17"/>
    </row>
    <row r="809" spans="1:1">
      <c r="A809" s="17"/>
    </row>
    <row r="810" spans="1:1">
      <c r="A810" s="17"/>
    </row>
    <row r="811" spans="1:1">
      <c r="A811" s="17"/>
    </row>
    <row r="812" spans="1:1">
      <c r="A812" s="17"/>
    </row>
    <row r="813" spans="1:1">
      <c r="A813" s="17"/>
    </row>
    <row r="814" spans="1:1">
      <c r="A814" s="17"/>
    </row>
    <row r="815" spans="1:1">
      <c r="A815" s="17"/>
    </row>
    <row r="816" spans="1:1">
      <c r="A816" s="17"/>
    </row>
    <row r="817" spans="1:1">
      <c r="A817" s="17"/>
    </row>
    <row r="818" spans="1:1">
      <c r="A818" s="17"/>
    </row>
    <row r="819" spans="1:1">
      <c r="A819" s="17"/>
    </row>
    <row r="820" spans="1:1">
      <c r="A820" s="17"/>
    </row>
    <row r="821" spans="1:1">
      <c r="A821" s="17"/>
    </row>
    <row r="822" spans="1:1">
      <c r="A822" s="17"/>
    </row>
    <row r="823" spans="1:1">
      <c r="A823" s="17"/>
    </row>
    <row r="824" spans="1:1">
      <c r="A824" s="17"/>
    </row>
    <row r="825" spans="1:1">
      <c r="A825" s="17"/>
    </row>
    <row r="826" spans="1:1">
      <c r="A826" s="17"/>
    </row>
    <row r="827" spans="1:1">
      <c r="A827" s="17"/>
    </row>
    <row r="828" spans="1:1">
      <c r="A828" s="17"/>
    </row>
    <row r="829" spans="1:1">
      <c r="A829" s="17"/>
    </row>
    <row r="830" spans="1:1">
      <c r="A830" s="17"/>
    </row>
    <row r="831" spans="1:1">
      <c r="A831" s="17"/>
    </row>
    <row r="832" spans="1:1">
      <c r="A832" s="17"/>
    </row>
    <row r="833" spans="1:1">
      <c r="A833" s="17"/>
    </row>
    <row r="834" spans="1:1">
      <c r="A834" s="17"/>
    </row>
    <row r="835" spans="1:1">
      <c r="A835" s="17"/>
    </row>
    <row r="836" spans="1:1">
      <c r="A836" s="17"/>
    </row>
    <row r="837" spans="1:1">
      <c r="A837" s="17"/>
    </row>
    <row r="838" spans="1:1">
      <c r="A838" s="17"/>
    </row>
    <row r="839" spans="1:1">
      <c r="A839" s="17"/>
    </row>
    <row r="840" spans="1:1">
      <c r="A840" s="17"/>
    </row>
    <row r="841" spans="1:1">
      <c r="A841" s="17"/>
    </row>
    <row r="842" spans="1:1">
      <c r="A842" s="17"/>
    </row>
    <row r="843" spans="1:1">
      <c r="A843" s="17"/>
    </row>
    <row r="844" spans="1:1">
      <c r="A844" s="17"/>
    </row>
    <row r="845" spans="1:1">
      <c r="A845" s="17"/>
    </row>
    <row r="846" spans="1:1">
      <c r="A846" s="17"/>
    </row>
    <row r="847" spans="1:1">
      <c r="A847" s="17"/>
    </row>
    <row r="848" spans="1:1">
      <c r="A848" s="17"/>
    </row>
    <row r="849" spans="1:1">
      <c r="A849" s="17"/>
    </row>
    <row r="850" spans="1:1">
      <c r="A850" s="17"/>
    </row>
    <row r="851" spans="1:1">
      <c r="A851" s="17"/>
    </row>
    <row r="852" spans="1:1">
      <c r="A852" s="17"/>
    </row>
    <row r="853" spans="1:1">
      <c r="A853" s="17"/>
    </row>
    <row r="854" spans="1:1">
      <c r="A854" s="17"/>
    </row>
    <row r="855" spans="1:1">
      <c r="A855" s="17"/>
    </row>
    <row r="856" spans="1:1">
      <c r="A856" s="17"/>
    </row>
    <row r="857" spans="1:1">
      <c r="A857" s="17"/>
    </row>
    <row r="858" spans="1:1">
      <c r="A858" s="17"/>
    </row>
    <row r="859" spans="1:1">
      <c r="A859" s="17"/>
    </row>
    <row r="860" spans="1:1">
      <c r="A860" s="17"/>
    </row>
    <row r="861" spans="1:1">
      <c r="A861" s="17"/>
    </row>
    <row r="862" spans="1:1">
      <c r="A862" s="17"/>
    </row>
    <row r="863" spans="1:1">
      <c r="A863" s="17"/>
    </row>
    <row r="864" spans="1:1">
      <c r="A864" s="17"/>
    </row>
    <row r="865" spans="1:1">
      <c r="A865" s="17"/>
    </row>
    <row r="866" spans="1:1">
      <c r="A866" s="17"/>
    </row>
    <row r="867" spans="1:1">
      <c r="A867" s="17"/>
    </row>
    <row r="868" spans="1:1">
      <c r="A868" s="17"/>
    </row>
    <row r="869" spans="1:1">
      <c r="A869" s="17"/>
    </row>
    <row r="870" spans="1:1">
      <c r="A870" s="17"/>
    </row>
    <row r="871" spans="1:1">
      <c r="A871" s="17"/>
    </row>
    <row r="872" spans="1:1">
      <c r="A872" s="17"/>
    </row>
    <row r="873" spans="1:1">
      <c r="A873" s="17"/>
    </row>
    <row r="874" spans="1:1">
      <c r="A874" s="17"/>
    </row>
    <row r="875" spans="1:1">
      <c r="A875" s="17"/>
    </row>
    <row r="876" spans="1:1">
      <c r="A876" s="17"/>
    </row>
    <row r="877" spans="1:1">
      <c r="A877" s="17"/>
    </row>
    <row r="878" spans="1:1">
      <c r="A878" s="17"/>
    </row>
    <row r="879" spans="1:1">
      <c r="A879" s="17"/>
    </row>
    <row r="880" spans="1:1">
      <c r="A880" s="17"/>
    </row>
    <row r="881" spans="1:1">
      <c r="A881" s="17"/>
    </row>
    <row r="882" spans="1:1">
      <c r="A882" s="17"/>
    </row>
    <row r="883" spans="1:1">
      <c r="A883" s="17"/>
    </row>
    <row r="884" spans="1:1">
      <c r="A884" s="17"/>
    </row>
    <row r="885" spans="1:1">
      <c r="A885" s="17"/>
    </row>
    <row r="886" spans="1:1">
      <c r="A886" s="17"/>
    </row>
    <row r="887" spans="1:1">
      <c r="A887" s="17"/>
    </row>
    <row r="888" spans="1:1">
      <c r="A888" s="17"/>
    </row>
    <row r="889" spans="1:1">
      <c r="A889" s="17"/>
    </row>
    <row r="890" spans="1:1">
      <c r="A890" s="17"/>
    </row>
    <row r="891" spans="1:1">
      <c r="A891" s="17"/>
    </row>
    <row r="892" spans="1:1">
      <c r="A892" s="17"/>
    </row>
    <row r="893" spans="1:1">
      <c r="A893" s="17"/>
    </row>
    <row r="894" spans="1:1">
      <c r="A894" s="17"/>
    </row>
    <row r="895" spans="1:1">
      <c r="A895" s="17"/>
    </row>
    <row r="896" spans="1:1">
      <c r="A896" s="17"/>
    </row>
    <row r="897" spans="1:1">
      <c r="A897" s="17"/>
    </row>
    <row r="898" spans="1:1">
      <c r="A898" s="17"/>
    </row>
    <row r="899" spans="1:1">
      <c r="A899" s="17"/>
    </row>
    <row r="900" spans="1:1">
      <c r="A900" s="17"/>
    </row>
    <row r="901" spans="1:1">
      <c r="A901" s="17"/>
    </row>
    <row r="902" spans="1:1">
      <c r="A902" s="17"/>
    </row>
    <row r="903" spans="1:1">
      <c r="A903" s="17"/>
    </row>
    <row r="904" spans="1:1">
      <c r="A904" s="17"/>
    </row>
    <row r="905" spans="1:1">
      <c r="A905" s="17"/>
    </row>
    <row r="906" spans="1:1">
      <c r="A906" s="17"/>
    </row>
    <row r="907" spans="1:1">
      <c r="A907" s="17"/>
    </row>
    <row r="908" spans="1:1">
      <c r="A908" s="17"/>
    </row>
    <row r="909" spans="1:1">
      <c r="A909" s="17"/>
    </row>
    <row r="910" spans="1:1">
      <c r="A910" s="17"/>
    </row>
    <row r="911" spans="1:1">
      <c r="A911" s="17"/>
    </row>
    <row r="912" spans="1:1">
      <c r="A912" s="17"/>
    </row>
    <row r="913" spans="1:1">
      <c r="A913" s="17"/>
    </row>
    <row r="914" spans="1:1">
      <c r="A914" s="17"/>
    </row>
    <row r="915" spans="1:1">
      <c r="A915" s="17"/>
    </row>
    <row r="916" spans="1:1">
      <c r="A916" s="17"/>
    </row>
    <row r="917" spans="1:1">
      <c r="A917" s="17"/>
    </row>
    <row r="918" spans="1:1">
      <c r="A918" s="17"/>
    </row>
    <row r="919" spans="1:1">
      <c r="A919" s="17"/>
    </row>
    <row r="920" spans="1:1">
      <c r="A920" s="17"/>
    </row>
    <row r="921" spans="1:1">
      <c r="A921" s="17"/>
    </row>
    <row r="922" spans="1:1">
      <c r="A922" s="17"/>
    </row>
    <row r="923" spans="1:1">
      <c r="A923" s="17"/>
    </row>
    <row r="924" spans="1:1">
      <c r="A924" s="17"/>
    </row>
    <row r="925" spans="1:1">
      <c r="A925" s="17"/>
    </row>
    <row r="926" spans="1:1">
      <c r="A926" s="17"/>
    </row>
    <row r="927" spans="1:1">
      <c r="A927" s="17"/>
    </row>
    <row r="928" spans="1:1">
      <c r="A928" s="17"/>
    </row>
    <row r="929" spans="1:1">
      <c r="A929" s="17"/>
    </row>
    <row r="930" spans="1:1">
      <c r="A930" s="17"/>
    </row>
    <row r="931" spans="1:1">
      <c r="A931" s="17"/>
    </row>
    <row r="932" spans="1:1">
      <c r="A932" s="17"/>
    </row>
    <row r="933" spans="1:1">
      <c r="A933" s="17"/>
    </row>
    <row r="934" spans="1:1">
      <c r="A934" s="17"/>
    </row>
    <row r="935" spans="1:1">
      <c r="A935" s="17"/>
    </row>
    <row r="936" spans="1:1">
      <c r="A936" s="17"/>
    </row>
    <row r="937" spans="1:1">
      <c r="A937" s="17"/>
    </row>
    <row r="938" spans="1:1">
      <c r="A938" s="17"/>
    </row>
    <row r="939" spans="1:1">
      <c r="A939" s="17"/>
    </row>
    <row r="940" spans="1:1">
      <c r="A940" s="17"/>
    </row>
    <row r="941" spans="1:1">
      <c r="A941" s="17"/>
    </row>
    <row r="942" spans="1:1">
      <c r="A942" s="17"/>
    </row>
    <row r="943" spans="1:1">
      <c r="A943" s="17"/>
    </row>
    <row r="944" spans="1:1">
      <c r="A944" s="17"/>
    </row>
    <row r="945" spans="1:1">
      <c r="A945" s="17"/>
    </row>
    <row r="946" spans="1:1">
      <c r="A946" s="17"/>
    </row>
    <row r="947" spans="1:1">
      <c r="A947" s="17"/>
    </row>
    <row r="948" spans="1:1">
      <c r="A948" s="17"/>
    </row>
    <row r="949" spans="1:1">
      <c r="A949" s="17"/>
    </row>
    <row r="950" spans="1:1">
      <c r="A950" s="17"/>
    </row>
    <row r="951" spans="1:1">
      <c r="A951" s="17"/>
    </row>
    <row r="952" spans="1:1">
      <c r="A952" s="17"/>
    </row>
    <row r="953" spans="1:1">
      <c r="A953" s="17"/>
    </row>
    <row r="954" spans="1:1">
      <c r="A954" s="17"/>
    </row>
    <row r="955" spans="1:1">
      <c r="A955" s="17"/>
    </row>
    <row r="956" spans="1:1">
      <c r="A956" s="17"/>
    </row>
    <row r="957" spans="1:1">
      <c r="A957" s="17"/>
    </row>
    <row r="958" spans="1:1">
      <c r="A958" s="17"/>
    </row>
    <row r="959" spans="1:1">
      <c r="A959" s="17"/>
    </row>
    <row r="960" spans="1:1">
      <c r="A960" s="17"/>
    </row>
    <row r="961" spans="1:1">
      <c r="A961" s="17"/>
    </row>
    <row r="962" spans="1:1">
      <c r="A962" s="17"/>
    </row>
    <row r="963" spans="1:1">
      <c r="A963" s="17"/>
    </row>
    <row r="964" spans="1:1">
      <c r="A964" s="17"/>
    </row>
    <row r="965" spans="1:1">
      <c r="A965" s="17"/>
    </row>
    <row r="966" spans="1:1">
      <c r="A966" s="17"/>
    </row>
    <row r="967" spans="1:1">
      <c r="A967" s="17"/>
    </row>
    <row r="968" spans="1:1">
      <c r="A968" s="17"/>
    </row>
    <row r="969" spans="1:1">
      <c r="A969" s="17"/>
    </row>
    <row r="970" spans="1:1">
      <c r="A970" s="17"/>
    </row>
    <row r="971" spans="1:1">
      <c r="A971" s="17"/>
    </row>
    <row r="972" spans="1:1">
      <c r="A972" s="17"/>
    </row>
    <row r="973" spans="1:1">
      <c r="A973" s="17"/>
    </row>
    <row r="974" spans="1:1">
      <c r="A974" s="17"/>
    </row>
    <row r="975" spans="1:1">
      <c r="A975" s="17"/>
    </row>
    <row r="976" spans="1:1">
      <c r="A976" s="17"/>
    </row>
    <row r="977" spans="1:1">
      <c r="A977" s="17"/>
    </row>
    <row r="978" spans="1:1">
      <c r="A978" s="17"/>
    </row>
    <row r="979" spans="1:1">
      <c r="A979" s="17"/>
    </row>
    <row r="980" spans="1:1">
      <c r="A980" s="17"/>
    </row>
    <row r="981" spans="1:1">
      <c r="A981" s="17"/>
    </row>
    <row r="982" spans="1:1">
      <c r="A982" s="17"/>
    </row>
    <row r="983" spans="1:1">
      <c r="A983" s="17"/>
    </row>
    <row r="984" spans="1:1">
      <c r="A984" s="17"/>
    </row>
    <row r="985" spans="1:1">
      <c r="A985" s="17"/>
    </row>
    <row r="986" spans="1:1">
      <c r="A986" s="17"/>
    </row>
    <row r="987" spans="1:1">
      <c r="A987" s="17"/>
    </row>
    <row r="988" spans="1:1">
      <c r="A988" s="17"/>
    </row>
    <row r="989" spans="1:1">
      <c r="A989" s="17"/>
    </row>
    <row r="990" spans="1:1">
      <c r="A990" s="17"/>
    </row>
    <row r="991" spans="1:1">
      <c r="A991" s="17"/>
    </row>
    <row r="992" spans="1:1">
      <c r="A992" s="17"/>
    </row>
    <row r="993" spans="1:1">
      <c r="A993" s="17"/>
    </row>
    <row r="994" spans="1:1">
      <c r="A994" s="17"/>
    </row>
    <row r="995" spans="1:1">
      <c r="A995" s="17"/>
    </row>
    <row r="996" spans="1:1">
      <c r="A996" s="17"/>
    </row>
    <row r="997" spans="1:1">
      <c r="A997" s="17"/>
    </row>
    <row r="998" spans="1:1">
      <c r="A998" s="17"/>
    </row>
    <row r="999" spans="1:1">
      <c r="A999" s="17"/>
    </row>
    <row r="1000" spans="1:1">
      <c r="A1000" s="17"/>
    </row>
    <row r="1001" spans="1:1">
      <c r="A1001" s="17"/>
    </row>
    <row r="1002" spans="1:1">
      <c r="A1002" s="17"/>
    </row>
  </sheetData>
  <mergeCells count="5">
    <mergeCell ref="A1:O3"/>
    <mergeCell ref="C4:F4"/>
    <mergeCell ref="G4:I4"/>
    <mergeCell ref="J4:L4"/>
    <mergeCell ref="M4:O4"/>
  </mergeCells>
  <pageMargins left="0" right="0" top="0" bottom="0" header="0" footer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</sheetPr>
  <dimension ref="A1:S1002"/>
  <sheetViews>
    <sheetView workbookViewId="0">
      <selection activeCell="K13" sqref="K13"/>
    </sheetView>
  </sheetViews>
  <sheetFormatPr defaultColWidth="12.5703125" defaultRowHeight="12.75"/>
  <cols>
    <col min="2" max="2" width="5.140625" customWidth="1"/>
    <col min="3" max="4" width="10.140625" customWidth="1"/>
    <col min="5" max="5" width="6.42578125" customWidth="1"/>
    <col min="6" max="6" width="5.140625" customWidth="1"/>
    <col min="7" max="8" width="10.140625" customWidth="1"/>
    <col min="9" max="9" width="5.140625" customWidth="1"/>
    <col min="10" max="11" width="10.140625" customWidth="1"/>
    <col min="12" max="12" width="5.140625" customWidth="1"/>
    <col min="13" max="14" width="10.140625" customWidth="1"/>
    <col min="15" max="15" width="5.140625" customWidth="1"/>
  </cols>
  <sheetData>
    <row r="1" spans="1:19">
      <c r="A1" s="25" t="s">
        <v>4661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</row>
    <row r="2" spans="1:19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</row>
    <row r="3" spans="1:19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</row>
    <row r="4" spans="1:19">
      <c r="A4" s="11"/>
      <c r="B4" s="11"/>
      <c r="C4" s="25" t="s">
        <v>663</v>
      </c>
      <c r="D4" s="30"/>
      <c r="E4" s="30"/>
      <c r="F4" s="30"/>
      <c r="G4" s="25" t="s">
        <v>664</v>
      </c>
      <c r="H4" s="30"/>
      <c r="I4" s="30"/>
      <c r="J4" s="25" t="s">
        <v>667</v>
      </c>
      <c r="K4" s="30"/>
      <c r="L4" s="30"/>
      <c r="M4" s="25" t="s">
        <v>668</v>
      </c>
      <c r="N4" s="30"/>
      <c r="O4" s="30"/>
    </row>
    <row r="5" spans="1:19" ht="30">
      <c r="A5" s="11" t="s">
        <v>1</v>
      </c>
      <c r="B5" s="11" t="s">
        <v>669</v>
      </c>
      <c r="C5" s="9" t="s">
        <v>670</v>
      </c>
      <c r="D5" s="9" t="s">
        <v>671</v>
      </c>
      <c r="E5" s="9" t="s">
        <v>672</v>
      </c>
      <c r="F5" s="9" t="s">
        <v>673</v>
      </c>
      <c r="G5" s="9" t="s">
        <v>670</v>
      </c>
      <c r="H5" s="9" t="s">
        <v>671</v>
      </c>
      <c r="I5" s="9" t="s">
        <v>673</v>
      </c>
      <c r="J5" s="9" t="s">
        <v>670</v>
      </c>
      <c r="K5" s="9" t="s">
        <v>671</v>
      </c>
      <c r="L5" s="9" t="s">
        <v>673</v>
      </c>
      <c r="M5" s="9" t="s">
        <v>670</v>
      </c>
      <c r="N5" s="9" t="s">
        <v>671</v>
      </c>
      <c r="O5" s="9" t="s">
        <v>673</v>
      </c>
    </row>
    <row r="6" spans="1:19" ht="20.25">
      <c r="A6" s="9" t="s">
        <v>12</v>
      </c>
      <c r="B6" s="13">
        <v>9699</v>
      </c>
      <c r="C6" s="13" t="s">
        <v>988</v>
      </c>
      <c r="D6" s="13" t="s">
        <v>1361</v>
      </c>
      <c r="E6" s="13" t="s">
        <v>697</v>
      </c>
      <c r="F6" s="14"/>
      <c r="G6" s="13" t="s">
        <v>3591</v>
      </c>
      <c r="H6" s="13" t="s">
        <v>4662</v>
      </c>
      <c r="I6" s="14"/>
      <c r="J6" s="13" t="s">
        <v>1961</v>
      </c>
      <c r="K6" s="13" t="s">
        <v>1026</v>
      </c>
      <c r="L6" s="14"/>
      <c r="M6" s="13" t="s">
        <v>857</v>
      </c>
      <c r="N6" s="13" t="s">
        <v>761</v>
      </c>
      <c r="O6" s="14"/>
    </row>
    <row r="7" spans="1:19" ht="23.25">
      <c r="A7" s="16" t="s">
        <v>23</v>
      </c>
      <c r="B7" s="13">
        <v>3</v>
      </c>
      <c r="C7" s="13" t="s">
        <v>4663</v>
      </c>
      <c r="D7" s="13" t="s">
        <v>4664</v>
      </c>
      <c r="E7" s="13">
        <v>0.20799999999999999</v>
      </c>
      <c r="F7" s="14"/>
      <c r="G7" s="13" t="s">
        <v>4665</v>
      </c>
      <c r="H7" s="13" t="s">
        <v>4666</v>
      </c>
      <c r="I7" s="14"/>
      <c r="J7" s="13" t="s">
        <v>688</v>
      </c>
      <c r="K7" s="13" t="s">
        <v>688</v>
      </c>
      <c r="L7" s="14"/>
      <c r="M7" s="15" t="s">
        <v>4667</v>
      </c>
      <c r="N7" s="13" t="s">
        <v>1052</v>
      </c>
      <c r="O7" s="13">
        <v>-6.0000000000000001E-3</v>
      </c>
    </row>
    <row r="8" spans="1:19" ht="20.25">
      <c r="A8" s="16" t="s">
        <v>33</v>
      </c>
      <c r="B8" s="13">
        <v>1029</v>
      </c>
      <c r="C8" s="13" t="s">
        <v>3465</v>
      </c>
      <c r="D8" s="13" t="s">
        <v>919</v>
      </c>
      <c r="E8" s="13">
        <v>3.7999999999999999E-2</v>
      </c>
      <c r="F8" s="14"/>
      <c r="G8" s="13" t="s">
        <v>4668</v>
      </c>
      <c r="H8" s="13" t="s">
        <v>4669</v>
      </c>
      <c r="I8" s="14"/>
      <c r="J8" s="13" t="s">
        <v>4670</v>
      </c>
      <c r="K8" s="13" t="s">
        <v>4671</v>
      </c>
      <c r="L8" s="14"/>
      <c r="M8" s="13" t="s">
        <v>1227</v>
      </c>
      <c r="N8" s="13" t="s">
        <v>4483</v>
      </c>
      <c r="O8" s="14"/>
    </row>
    <row r="9" spans="1:19" ht="20.25">
      <c r="A9" s="16" t="s">
        <v>43</v>
      </c>
      <c r="B9" s="13">
        <v>0</v>
      </c>
      <c r="C9" s="13" t="s">
        <v>1406</v>
      </c>
      <c r="D9" s="13" t="s">
        <v>1406</v>
      </c>
      <c r="E9" s="14"/>
      <c r="F9" s="14"/>
      <c r="G9" s="13" t="s">
        <v>1407</v>
      </c>
      <c r="H9" s="13" t="s">
        <v>1407</v>
      </c>
      <c r="I9" s="14"/>
      <c r="J9" s="13" t="s">
        <v>1406</v>
      </c>
      <c r="K9" s="13" t="s">
        <v>1406</v>
      </c>
      <c r="L9" s="14"/>
      <c r="M9" s="13" t="s">
        <v>1406</v>
      </c>
      <c r="N9" s="13" t="s">
        <v>1406</v>
      </c>
      <c r="O9" s="14"/>
    </row>
    <row r="10" spans="1:19" ht="47.25">
      <c r="A10" s="16" t="s">
        <v>47</v>
      </c>
      <c r="B10" s="8">
        <v>9</v>
      </c>
      <c r="C10" s="8" t="s">
        <v>4672</v>
      </c>
      <c r="D10" s="8" t="s">
        <v>4673</v>
      </c>
      <c r="E10" s="8">
        <v>0.49</v>
      </c>
      <c r="F10" s="21"/>
      <c r="G10" s="8" t="s">
        <v>4674</v>
      </c>
      <c r="H10" s="8" t="s">
        <v>4675</v>
      </c>
      <c r="I10" s="21"/>
      <c r="J10" s="8" t="s">
        <v>4676</v>
      </c>
      <c r="K10" s="8" t="s">
        <v>4677</v>
      </c>
      <c r="L10" s="21"/>
      <c r="M10" s="8" t="s">
        <v>751</v>
      </c>
      <c r="N10" s="8" t="s">
        <v>4678</v>
      </c>
      <c r="O10" s="21"/>
      <c r="P10" s="10"/>
      <c r="Q10" s="10"/>
      <c r="R10" s="10"/>
      <c r="S10" s="10"/>
    </row>
    <row r="11" spans="1:19" ht="20.25">
      <c r="A11" s="16" t="s">
        <v>55</v>
      </c>
      <c r="B11" s="13">
        <v>103</v>
      </c>
      <c r="C11" s="13" t="s">
        <v>4679</v>
      </c>
      <c r="D11" s="13" t="s">
        <v>4680</v>
      </c>
      <c r="E11" s="13">
        <v>0.91300000000000003</v>
      </c>
      <c r="F11" s="14"/>
      <c r="G11" s="13" t="s">
        <v>4681</v>
      </c>
      <c r="H11" s="13" t="s">
        <v>4682</v>
      </c>
      <c r="I11" s="14"/>
      <c r="J11" s="13" t="s">
        <v>4683</v>
      </c>
      <c r="K11" s="13" t="s">
        <v>4684</v>
      </c>
      <c r="L11" s="14"/>
      <c r="M11" s="13" t="s">
        <v>4685</v>
      </c>
      <c r="N11" s="15" t="s">
        <v>4686</v>
      </c>
      <c r="O11" s="13">
        <f>0.011</f>
        <v>1.0999999999999999E-2</v>
      </c>
    </row>
    <row r="12" spans="1:19" ht="35.25">
      <c r="A12" s="16" t="s">
        <v>66</v>
      </c>
      <c r="B12" s="13">
        <v>52</v>
      </c>
      <c r="C12" s="13" t="s">
        <v>4687</v>
      </c>
      <c r="D12" s="13" t="s">
        <v>4688</v>
      </c>
      <c r="E12" s="13">
        <v>0.53500000000000003</v>
      </c>
      <c r="F12" s="14"/>
      <c r="G12" s="13" t="s">
        <v>4689</v>
      </c>
      <c r="H12" s="13" t="s">
        <v>4690</v>
      </c>
      <c r="I12" s="14"/>
      <c r="J12" s="13" t="s">
        <v>4691</v>
      </c>
      <c r="K12" s="13" t="s">
        <v>4692</v>
      </c>
      <c r="L12" s="14"/>
      <c r="M12" s="15" t="s">
        <v>4644</v>
      </c>
      <c r="N12" s="13" t="s">
        <v>4693</v>
      </c>
      <c r="O12" s="13">
        <v>-5.5E-2</v>
      </c>
    </row>
    <row r="13" spans="1:19" ht="35.25">
      <c r="A13" s="16" t="s">
        <v>77</v>
      </c>
      <c r="B13" s="13">
        <v>1346</v>
      </c>
      <c r="C13" s="13" t="s">
        <v>919</v>
      </c>
      <c r="D13" s="13" t="s">
        <v>1036</v>
      </c>
      <c r="E13" s="13">
        <v>8.7999999999999995E-2</v>
      </c>
      <c r="F13" s="14"/>
      <c r="G13" s="13" t="s">
        <v>4694</v>
      </c>
      <c r="H13" s="13" t="s">
        <v>4695</v>
      </c>
      <c r="I13" s="14"/>
      <c r="J13" s="13" t="s">
        <v>4696</v>
      </c>
      <c r="K13" s="13" t="s">
        <v>4697</v>
      </c>
      <c r="L13" s="14"/>
      <c r="M13" s="15" t="s">
        <v>4698</v>
      </c>
      <c r="N13" s="13" t="s">
        <v>3986</v>
      </c>
      <c r="O13" s="13">
        <v>-1.0999999999999999E-2</v>
      </c>
    </row>
    <row r="14" spans="1:19" ht="20.25">
      <c r="A14" s="16" t="s">
        <v>84</v>
      </c>
      <c r="B14" s="13">
        <v>7613</v>
      </c>
      <c r="C14" s="13" t="s">
        <v>727</v>
      </c>
      <c r="D14" s="13" t="s">
        <v>2320</v>
      </c>
      <c r="E14" s="13" t="s">
        <v>697</v>
      </c>
      <c r="F14" s="14"/>
      <c r="G14" s="13" t="s">
        <v>988</v>
      </c>
      <c r="H14" s="13" t="s">
        <v>2262</v>
      </c>
      <c r="I14" s="14"/>
      <c r="J14" s="13" t="s">
        <v>4699</v>
      </c>
      <c r="K14" s="13" t="s">
        <v>4700</v>
      </c>
      <c r="L14" s="14"/>
      <c r="M14" s="13" t="s">
        <v>4701</v>
      </c>
      <c r="N14" s="13" t="s">
        <v>4702</v>
      </c>
      <c r="O14" s="14"/>
    </row>
    <row r="15" spans="1:19" ht="23.25">
      <c r="A15" s="16" t="s">
        <v>95</v>
      </c>
      <c r="B15" s="13">
        <v>262</v>
      </c>
      <c r="C15" s="13" t="s">
        <v>4703</v>
      </c>
      <c r="D15" s="13" t="s">
        <v>4704</v>
      </c>
      <c r="E15" s="13">
        <v>2.8000000000000001E-2</v>
      </c>
      <c r="F15" s="14"/>
      <c r="G15" s="13" t="s">
        <v>4705</v>
      </c>
      <c r="H15" s="13" t="s">
        <v>4706</v>
      </c>
      <c r="I15" s="14"/>
      <c r="J15" s="13" t="s">
        <v>4707</v>
      </c>
      <c r="K15" s="13" t="s">
        <v>4708</v>
      </c>
      <c r="L15" s="14"/>
      <c r="M15" s="15" t="s">
        <v>774</v>
      </c>
      <c r="N15" s="13" t="s">
        <v>4709</v>
      </c>
      <c r="O15" s="13">
        <v>-3.3000000000000002E-2</v>
      </c>
    </row>
    <row r="16" spans="1:19" ht="23.25">
      <c r="A16" s="16" t="s">
        <v>105</v>
      </c>
      <c r="B16" s="13">
        <v>58</v>
      </c>
      <c r="C16" s="13" t="s">
        <v>4710</v>
      </c>
      <c r="D16" s="13" t="s">
        <v>4711</v>
      </c>
      <c r="E16" s="13">
        <v>0.68100000000000005</v>
      </c>
      <c r="F16" s="14"/>
      <c r="G16" s="13" t="s">
        <v>4712</v>
      </c>
      <c r="H16" s="13" t="s">
        <v>4713</v>
      </c>
      <c r="I16" s="14"/>
      <c r="J16" s="13" t="s">
        <v>4714</v>
      </c>
      <c r="K16" s="13" t="s">
        <v>4715</v>
      </c>
      <c r="L16" s="14"/>
      <c r="M16" s="15" t="s">
        <v>4716</v>
      </c>
      <c r="N16" s="13" t="s">
        <v>4717</v>
      </c>
      <c r="O16" s="13">
        <v>-4.2999999999999997E-2</v>
      </c>
    </row>
    <row r="17" spans="1:15" ht="23.25">
      <c r="A17" s="16" t="s">
        <v>115</v>
      </c>
      <c r="B17" s="13">
        <v>83</v>
      </c>
      <c r="C17" s="13" t="s">
        <v>4718</v>
      </c>
      <c r="D17" s="13" t="s">
        <v>4719</v>
      </c>
      <c r="E17" s="13">
        <v>0.623</v>
      </c>
      <c r="F17" s="14"/>
      <c r="G17" s="13" t="s">
        <v>4720</v>
      </c>
      <c r="H17" s="13" t="s">
        <v>4721</v>
      </c>
      <c r="I17" s="14"/>
      <c r="J17" s="13" t="s">
        <v>4722</v>
      </c>
      <c r="K17" s="13" t="s">
        <v>4723</v>
      </c>
      <c r="L17" s="14"/>
      <c r="M17" s="13" t="s">
        <v>4724</v>
      </c>
      <c r="N17" s="13" t="s">
        <v>4725</v>
      </c>
      <c r="O17" s="14"/>
    </row>
    <row r="18" spans="1:15" ht="20.25">
      <c r="A18" s="16" t="s">
        <v>125</v>
      </c>
      <c r="B18" s="13">
        <v>8344</v>
      </c>
      <c r="C18" s="13" t="s">
        <v>4726</v>
      </c>
      <c r="D18" s="13" t="s">
        <v>4727</v>
      </c>
      <c r="E18" s="13" t="s">
        <v>697</v>
      </c>
      <c r="F18" s="14"/>
      <c r="G18" s="13" t="s">
        <v>4728</v>
      </c>
      <c r="H18" s="13" t="s">
        <v>4729</v>
      </c>
      <c r="I18" s="14"/>
      <c r="J18" s="13" t="s">
        <v>4730</v>
      </c>
      <c r="K18" s="13" t="s">
        <v>4731</v>
      </c>
      <c r="L18" s="14"/>
      <c r="M18" s="13" t="s">
        <v>4732</v>
      </c>
      <c r="N18" s="13" t="s">
        <v>4733</v>
      </c>
      <c r="O18" s="14"/>
    </row>
    <row r="19" spans="1:15" ht="23.25">
      <c r="A19" s="16" t="s">
        <v>135</v>
      </c>
      <c r="B19" s="13">
        <v>337</v>
      </c>
      <c r="C19" s="13" t="s">
        <v>3674</v>
      </c>
      <c r="D19" s="13" t="s">
        <v>1024</v>
      </c>
      <c r="E19" s="13">
        <v>0.20399999999999999</v>
      </c>
      <c r="F19" s="14"/>
      <c r="G19" s="13" t="s">
        <v>4734</v>
      </c>
      <c r="H19" s="13" t="s">
        <v>4735</v>
      </c>
      <c r="I19" s="14"/>
      <c r="J19" s="13" t="s">
        <v>4736</v>
      </c>
      <c r="K19" s="13" t="s">
        <v>4737</v>
      </c>
      <c r="L19" s="14"/>
      <c r="M19" s="15" t="s">
        <v>4738</v>
      </c>
      <c r="N19" s="13" t="s">
        <v>4739</v>
      </c>
      <c r="O19" s="13">
        <v>-1.2999999999999999E-2</v>
      </c>
    </row>
    <row r="20" spans="1:15" ht="23.25">
      <c r="A20" s="16" t="s">
        <v>144</v>
      </c>
      <c r="B20" s="13">
        <v>767</v>
      </c>
      <c r="C20" s="13" t="s">
        <v>2739</v>
      </c>
      <c r="D20" s="13" t="s">
        <v>2682</v>
      </c>
      <c r="E20" s="13">
        <v>0.3</v>
      </c>
      <c r="F20" s="14"/>
      <c r="G20" s="13" t="s">
        <v>4740</v>
      </c>
      <c r="H20" s="13" t="s">
        <v>4741</v>
      </c>
      <c r="I20" s="14"/>
      <c r="J20" s="13" t="s">
        <v>4742</v>
      </c>
      <c r="K20" s="13" t="s">
        <v>4743</v>
      </c>
      <c r="L20" s="14"/>
      <c r="M20" s="13" t="s">
        <v>4744</v>
      </c>
      <c r="N20" s="13" t="s">
        <v>4745</v>
      </c>
      <c r="O20" s="14"/>
    </row>
    <row r="21" spans="1:15" ht="20.25">
      <c r="A21" s="16" t="s">
        <v>154</v>
      </c>
      <c r="B21" s="13">
        <v>786</v>
      </c>
      <c r="C21" s="13" t="s">
        <v>696</v>
      </c>
      <c r="D21" s="13" t="s">
        <v>3465</v>
      </c>
      <c r="E21" s="13">
        <v>0.47499999999999998</v>
      </c>
      <c r="F21" s="14"/>
      <c r="G21" s="13" t="s">
        <v>3626</v>
      </c>
      <c r="H21" s="13" t="s">
        <v>4045</v>
      </c>
      <c r="I21" s="14"/>
      <c r="J21" s="13" t="s">
        <v>4746</v>
      </c>
      <c r="K21" s="13" t="s">
        <v>4747</v>
      </c>
      <c r="L21" s="14"/>
      <c r="M21" s="13" t="s">
        <v>3344</v>
      </c>
      <c r="N21" s="13" t="s">
        <v>4748</v>
      </c>
      <c r="O21" s="14"/>
    </row>
    <row r="22" spans="1:15" ht="35.25">
      <c r="A22" s="16" t="s">
        <v>161</v>
      </c>
      <c r="B22" s="13">
        <v>559</v>
      </c>
      <c r="C22" s="13" t="s">
        <v>4749</v>
      </c>
      <c r="D22" s="13" t="s">
        <v>4750</v>
      </c>
      <c r="E22" s="13">
        <v>1.9E-2</v>
      </c>
      <c r="F22" s="14"/>
      <c r="G22" s="13" t="s">
        <v>4751</v>
      </c>
      <c r="H22" s="13" t="s">
        <v>4752</v>
      </c>
      <c r="I22" s="14"/>
      <c r="J22" s="13" t="s">
        <v>4753</v>
      </c>
      <c r="K22" s="13" t="s">
        <v>4754</v>
      </c>
      <c r="L22" s="14"/>
      <c r="M22" s="13" t="s">
        <v>4755</v>
      </c>
      <c r="N22" s="15" t="s">
        <v>3735</v>
      </c>
      <c r="O22" s="13">
        <f>0.011</f>
        <v>1.0999999999999999E-2</v>
      </c>
    </row>
    <row r="23" spans="1:15" ht="23.25">
      <c r="A23" s="16" t="s">
        <v>172</v>
      </c>
      <c r="B23" s="13">
        <v>668</v>
      </c>
      <c r="C23" s="13" t="s">
        <v>774</v>
      </c>
      <c r="D23" s="13" t="s">
        <v>1961</v>
      </c>
      <c r="E23" s="13">
        <v>0.51800000000000002</v>
      </c>
      <c r="F23" s="14"/>
      <c r="G23" s="13" t="s">
        <v>4756</v>
      </c>
      <c r="H23" s="13" t="s">
        <v>4757</v>
      </c>
      <c r="I23" s="14"/>
      <c r="J23" s="13" t="s">
        <v>4758</v>
      </c>
      <c r="K23" s="13" t="s">
        <v>4759</v>
      </c>
      <c r="L23" s="14"/>
      <c r="M23" s="13" t="s">
        <v>1153</v>
      </c>
      <c r="N23" s="13" t="s">
        <v>4760</v>
      </c>
      <c r="O23" s="14"/>
    </row>
    <row r="24" spans="1:15" ht="20.25">
      <c r="A24" s="11" t="s">
        <v>182</v>
      </c>
      <c r="B24" s="13">
        <v>3885</v>
      </c>
      <c r="C24" s="15" t="s">
        <v>705</v>
      </c>
      <c r="D24" s="13" t="s">
        <v>2816</v>
      </c>
      <c r="E24" s="13" t="s">
        <v>697</v>
      </c>
      <c r="F24" s="13">
        <v>-3.0000000000000001E-3</v>
      </c>
      <c r="G24" s="15" t="s">
        <v>4761</v>
      </c>
      <c r="H24" s="13" t="s">
        <v>4762</v>
      </c>
      <c r="I24" s="13">
        <v>-2.9000000000000001E-2</v>
      </c>
      <c r="J24" s="13" t="s">
        <v>4763</v>
      </c>
      <c r="K24" s="13" t="s">
        <v>4764</v>
      </c>
      <c r="L24" s="14"/>
      <c r="M24" s="15" t="s">
        <v>3357</v>
      </c>
      <c r="N24" s="13" t="s">
        <v>1519</v>
      </c>
      <c r="O24" s="13">
        <v>-1.2999999999999999E-2</v>
      </c>
    </row>
    <row r="25" spans="1:15" ht="23.25">
      <c r="A25" s="16" t="s">
        <v>192</v>
      </c>
      <c r="B25" s="13">
        <v>420</v>
      </c>
      <c r="C25" s="13" t="s">
        <v>1913</v>
      </c>
      <c r="D25" s="13" t="s">
        <v>3345</v>
      </c>
      <c r="E25" s="13">
        <v>0.129</v>
      </c>
      <c r="F25" s="14"/>
      <c r="G25" s="13" t="s">
        <v>4765</v>
      </c>
      <c r="H25" s="13" t="s">
        <v>4766</v>
      </c>
      <c r="I25" s="14"/>
      <c r="J25" s="13" t="s">
        <v>4767</v>
      </c>
      <c r="K25" s="13" t="s">
        <v>4768</v>
      </c>
      <c r="L25" s="14"/>
      <c r="M25" s="15" t="s">
        <v>4769</v>
      </c>
      <c r="N25" s="13" t="s">
        <v>3176</v>
      </c>
      <c r="O25" s="13">
        <v>-3.3000000000000002E-2</v>
      </c>
    </row>
    <row r="26" spans="1:15" ht="20.25">
      <c r="A26" s="16" t="s">
        <v>202</v>
      </c>
      <c r="B26" s="13">
        <v>9</v>
      </c>
      <c r="C26" s="13" t="s">
        <v>4672</v>
      </c>
      <c r="D26" s="13" t="s">
        <v>4770</v>
      </c>
      <c r="E26" s="13">
        <v>0.53500000000000003</v>
      </c>
      <c r="F26" s="14"/>
      <c r="G26" s="13" t="s">
        <v>4674</v>
      </c>
      <c r="H26" s="13" t="s">
        <v>4771</v>
      </c>
      <c r="I26" s="14"/>
      <c r="J26" s="13" t="s">
        <v>4676</v>
      </c>
      <c r="K26" s="13" t="s">
        <v>4677</v>
      </c>
      <c r="L26" s="14"/>
      <c r="M26" s="13" t="s">
        <v>751</v>
      </c>
      <c r="N26" s="13" t="s">
        <v>4772</v>
      </c>
      <c r="O26" s="14"/>
    </row>
    <row r="27" spans="1:15" ht="23.25">
      <c r="A27" s="16" t="s">
        <v>207</v>
      </c>
      <c r="B27" s="13">
        <v>56</v>
      </c>
      <c r="C27" s="13" t="s">
        <v>4773</v>
      </c>
      <c r="D27" s="13" t="s">
        <v>4774</v>
      </c>
      <c r="E27" s="13">
        <v>0.91800000000000004</v>
      </c>
      <c r="F27" s="14"/>
      <c r="G27" s="13" t="s">
        <v>4775</v>
      </c>
      <c r="H27" s="13" t="s">
        <v>4776</v>
      </c>
      <c r="I27" s="14"/>
      <c r="J27" s="13" t="s">
        <v>4777</v>
      </c>
      <c r="K27" s="13" t="s">
        <v>4778</v>
      </c>
      <c r="L27" s="14"/>
      <c r="M27" s="13" t="s">
        <v>4748</v>
      </c>
      <c r="N27" s="15" t="s">
        <v>4779</v>
      </c>
      <c r="O27" s="13">
        <f>0.014</f>
        <v>1.4E-2</v>
      </c>
    </row>
    <row r="28" spans="1:15" ht="23.25">
      <c r="A28" s="16" t="s">
        <v>217</v>
      </c>
      <c r="B28" s="13">
        <v>323</v>
      </c>
      <c r="C28" s="13" t="s">
        <v>4780</v>
      </c>
      <c r="D28" s="13" t="s">
        <v>4780</v>
      </c>
      <c r="E28" s="13">
        <v>0.98899999999999999</v>
      </c>
      <c r="F28" s="14"/>
      <c r="G28" s="13" t="s">
        <v>4781</v>
      </c>
      <c r="H28" s="13" t="s">
        <v>4782</v>
      </c>
      <c r="I28" s="14"/>
      <c r="J28" s="13" t="s">
        <v>4783</v>
      </c>
      <c r="K28" s="13" t="s">
        <v>4784</v>
      </c>
      <c r="L28" s="14"/>
      <c r="M28" s="13" t="s">
        <v>4785</v>
      </c>
      <c r="N28" s="13" t="s">
        <v>4785</v>
      </c>
      <c r="O28" s="14"/>
    </row>
    <row r="29" spans="1:15" ht="23.25">
      <c r="A29" s="16" t="s">
        <v>228</v>
      </c>
      <c r="B29" s="13">
        <v>953</v>
      </c>
      <c r="C29" s="13" t="s">
        <v>1921</v>
      </c>
      <c r="D29" s="13" t="s">
        <v>4367</v>
      </c>
      <c r="E29" s="13">
        <v>2.5000000000000001E-2</v>
      </c>
      <c r="F29" s="14"/>
      <c r="G29" s="13" t="s">
        <v>4786</v>
      </c>
      <c r="H29" s="13" t="s">
        <v>4787</v>
      </c>
      <c r="I29" s="14"/>
      <c r="J29" s="13" t="s">
        <v>4788</v>
      </c>
      <c r="K29" s="13" t="s">
        <v>4789</v>
      </c>
      <c r="L29" s="14"/>
      <c r="M29" s="13" t="s">
        <v>1621</v>
      </c>
      <c r="N29" s="13" t="s">
        <v>1153</v>
      </c>
      <c r="O29" s="14"/>
    </row>
    <row r="30" spans="1:15" ht="23.25">
      <c r="A30" s="16" t="s">
        <v>234</v>
      </c>
      <c r="B30" s="13">
        <v>1201</v>
      </c>
      <c r="C30" s="13" t="s">
        <v>2708</v>
      </c>
      <c r="D30" s="13" t="s">
        <v>4790</v>
      </c>
      <c r="E30" s="13">
        <v>0.24399999999999999</v>
      </c>
      <c r="F30" s="14"/>
      <c r="G30" s="13" t="s">
        <v>4791</v>
      </c>
      <c r="H30" s="13" t="s">
        <v>4792</v>
      </c>
      <c r="I30" s="14"/>
      <c r="J30" s="13" t="s">
        <v>4793</v>
      </c>
      <c r="K30" s="13" t="s">
        <v>4794</v>
      </c>
      <c r="L30" s="14"/>
      <c r="M30" s="13" t="s">
        <v>4795</v>
      </c>
      <c r="N30" s="13" t="s">
        <v>4795</v>
      </c>
      <c r="O30" s="14"/>
    </row>
    <row r="31" spans="1:15" ht="20.25">
      <c r="A31" s="16" t="s">
        <v>244</v>
      </c>
      <c r="B31" s="13">
        <v>234</v>
      </c>
      <c r="C31" s="13" t="s">
        <v>2334</v>
      </c>
      <c r="D31" s="13" t="s">
        <v>4796</v>
      </c>
      <c r="E31" s="13">
        <v>4.7E-2</v>
      </c>
      <c r="F31" s="14"/>
      <c r="G31" s="13" t="s">
        <v>4797</v>
      </c>
      <c r="H31" s="13" t="s">
        <v>4798</v>
      </c>
      <c r="I31" s="14"/>
      <c r="J31" s="13" t="s">
        <v>4799</v>
      </c>
      <c r="K31" s="13" t="s">
        <v>4800</v>
      </c>
      <c r="L31" s="14"/>
      <c r="M31" s="13" t="s">
        <v>4801</v>
      </c>
      <c r="N31" s="13" t="s">
        <v>4367</v>
      </c>
      <c r="O31" s="14"/>
    </row>
    <row r="32" spans="1:15" ht="23.25">
      <c r="A32" s="16" t="s">
        <v>248</v>
      </c>
      <c r="B32" s="13">
        <v>296</v>
      </c>
      <c r="C32" s="13" t="s">
        <v>4802</v>
      </c>
      <c r="D32" s="13" t="s">
        <v>4803</v>
      </c>
      <c r="E32" s="13">
        <v>2.7E-2</v>
      </c>
      <c r="F32" s="14"/>
      <c r="G32" s="15" t="s">
        <v>4804</v>
      </c>
      <c r="H32" s="13" t="s">
        <v>4805</v>
      </c>
      <c r="I32" s="13">
        <v>-7.4999999999999997E-2</v>
      </c>
      <c r="J32" s="13" t="s">
        <v>4806</v>
      </c>
      <c r="K32" s="13" t="s">
        <v>4807</v>
      </c>
      <c r="L32" s="14"/>
      <c r="M32" s="15" t="s">
        <v>4698</v>
      </c>
      <c r="N32" s="13" t="s">
        <v>4808</v>
      </c>
      <c r="O32" s="13">
        <v>-2.1999999999999999E-2</v>
      </c>
    </row>
    <row r="33" spans="1:15" ht="23.25">
      <c r="A33" s="16" t="s">
        <v>255</v>
      </c>
      <c r="B33" s="13">
        <v>20</v>
      </c>
      <c r="C33" s="13" t="s">
        <v>4809</v>
      </c>
      <c r="D33" s="13" t="s">
        <v>4810</v>
      </c>
      <c r="E33" s="13">
        <v>0.65600000000000003</v>
      </c>
      <c r="F33" s="14"/>
      <c r="G33" s="13" t="s">
        <v>4811</v>
      </c>
      <c r="H33" s="13" t="s">
        <v>4812</v>
      </c>
      <c r="I33" s="14"/>
      <c r="J33" s="13" t="s">
        <v>4813</v>
      </c>
      <c r="K33" s="13" t="s">
        <v>4814</v>
      </c>
      <c r="L33" s="14"/>
      <c r="M33" s="15" t="s">
        <v>4815</v>
      </c>
      <c r="N33" s="13" t="s">
        <v>4816</v>
      </c>
      <c r="O33" s="13">
        <v>-1.4E-2</v>
      </c>
    </row>
    <row r="34" spans="1:15" ht="23.25">
      <c r="A34" s="16" t="s">
        <v>263</v>
      </c>
      <c r="B34" s="13">
        <v>750</v>
      </c>
      <c r="C34" s="13" t="s">
        <v>1975</v>
      </c>
      <c r="D34" s="13" t="s">
        <v>1443</v>
      </c>
      <c r="E34" s="13">
        <v>0.04</v>
      </c>
      <c r="F34" s="14"/>
      <c r="G34" s="13" t="s">
        <v>4817</v>
      </c>
      <c r="H34" s="13" t="s">
        <v>4818</v>
      </c>
      <c r="I34" s="14"/>
      <c r="J34" s="13" t="s">
        <v>4819</v>
      </c>
      <c r="K34" s="13" t="s">
        <v>4820</v>
      </c>
      <c r="L34" s="14"/>
      <c r="M34" s="15" t="s">
        <v>3344</v>
      </c>
      <c r="N34" s="13" t="s">
        <v>4821</v>
      </c>
      <c r="O34" s="13">
        <v>-1.4999999999999999E-2</v>
      </c>
    </row>
    <row r="35" spans="1:15" ht="23.25">
      <c r="A35" s="16" t="s">
        <v>271</v>
      </c>
      <c r="B35" s="13">
        <v>0</v>
      </c>
      <c r="C35" s="13" t="s">
        <v>1406</v>
      </c>
      <c r="D35" s="13" t="s">
        <v>1406</v>
      </c>
      <c r="E35" s="14"/>
      <c r="F35" s="14"/>
      <c r="G35" s="13" t="s">
        <v>1407</v>
      </c>
      <c r="H35" s="13" t="s">
        <v>1407</v>
      </c>
      <c r="I35" s="14"/>
      <c r="J35" s="13" t="s">
        <v>1406</v>
      </c>
      <c r="K35" s="13" t="s">
        <v>1406</v>
      </c>
      <c r="L35" s="14"/>
      <c r="M35" s="13" t="s">
        <v>1406</v>
      </c>
      <c r="N35" s="13" t="s">
        <v>1406</v>
      </c>
      <c r="O35" s="14"/>
    </row>
    <row r="36" spans="1:15" ht="47.25">
      <c r="A36" s="16" t="s">
        <v>272</v>
      </c>
      <c r="B36" s="13">
        <v>273</v>
      </c>
      <c r="C36" s="13" t="s">
        <v>4822</v>
      </c>
      <c r="D36" s="13" t="s">
        <v>4823</v>
      </c>
      <c r="E36" s="13">
        <v>0.312</v>
      </c>
      <c r="F36" s="14"/>
      <c r="G36" s="13" t="s">
        <v>4824</v>
      </c>
      <c r="H36" s="13" t="s">
        <v>4825</v>
      </c>
      <c r="I36" s="14"/>
      <c r="J36" s="13" t="s">
        <v>4826</v>
      </c>
      <c r="K36" s="13" t="s">
        <v>4827</v>
      </c>
      <c r="L36" s="14"/>
      <c r="M36" s="15" t="s">
        <v>4828</v>
      </c>
      <c r="N36" s="13" t="s">
        <v>4829</v>
      </c>
      <c r="O36" s="13">
        <v>-1.4E-2</v>
      </c>
    </row>
    <row r="37" spans="1:15" ht="23.25">
      <c r="A37" s="16" t="s">
        <v>280</v>
      </c>
      <c r="B37" s="13">
        <v>16</v>
      </c>
      <c r="C37" s="13" t="s">
        <v>4830</v>
      </c>
      <c r="D37" s="13" t="s">
        <v>4831</v>
      </c>
      <c r="E37" s="13">
        <v>0.52800000000000002</v>
      </c>
      <c r="F37" s="14"/>
      <c r="G37" s="13" t="s">
        <v>4832</v>
      </c>
      <c r="H37" s="13" t="s">
        <v>4833</v>
      </c>
      <c r="I37" s="14"/>
      <c r="J37" s="13" t="s">
        <v>4834</v>
      </c>
      <c r="K37" s="13" t="s">
        <v>688</v>
      </c>
      <c r="L37" s="14"/>
      <c r="M37" s="15" t="s">
        <v>4835</v>
      </c>
      <c r="N37" s="13" t="s">
        <v>2324</v>
      </c>
      <c r="O37" s="13">
        <v>-1.7999999999999999E-2</v>
      </c>
    </row>
    <row r="38" spans="1:15" ht="23.25">
      <c r="A38" s="16" t="s">
        <v>288</v>
      </c>
      <c r="B38" s="13">
        <v>29</v>
      </c>
      <c r="C38" s="13" t="s">
        <v>1011</v>
      </c>
      <c r="D38" s="13" t="s">
        <v>4836</v>
      </c>
      <c r="E38" s="13">
        <v>0.42499999999999999</v>
      </c>
      <c r="F38" s="14"/>
      <c r="G38" s="13" t="s">
        <v>4837</v>
      </c>
      <c r="H38" s="13" t="s">
        <v>4838</v>
      </c>
      <c r="I38" s="14"/>
      <c r="J38" s="13" t="s">
        <v>688</v>
      </c>
      <c r="K38" s="13" t="s">
        <v>688</v>
      </c>
      <c r="L38" s="14"/>
      <c r="M38" s="13" t="s">
        <v>4760</v>
      </c>
      <c r="N38" s="13" t="s">
        <v>2214</v>
      </c>
      <c r="O38" s="14"/>
    </row>
    <row r="39" spans="1:15" ht="20.25">
      <c r="A39" s="16" t="s">
        <v>295</v>
      </c>
      <c r="B39" s="13">
        <v>623</v>
      </c>
      <c r="C39" s="13" t="s">
        <v>4839</v>
      </c>
      <c r="D39" s="13" t="s">
        <v>4840</v>
      </c>
      <c r="E39" s="13" t="s">
        <v>697</v>
      </c>
      <c r="F39" s="14"/>
      <c r="G39" s="13" t="s">
        <v>4841</v>
      </c>
      <c r="H39" s="13" t="s">
        <v>4842</v>
      </c>
      <c r="I39" s="14"/>
      <c r="J39" s="13" t="s">
        <v>4843</v>
      </c>
      <c r="K39" s="13" t="s">
        <v>4844</v>
      </c>
      <c r="L39" s="14"/>
      <c r="M39" s="15" t="s">
        <v>4845</v>
      </c>
      <c r="N39" s="13" t="s">
        <v>4846</v>
      </c>
      <c r="O39" s="13">
        <v>-2.5999999999999999E-2</v>
      </c>
    </row>
    <row r="40" spans="1:15" ht="20.25">
      <c r="A40" s="16" t="s">
        <v>303</v>
      </c>
      <c r="B40" s="13">
        <v>2</v>
      </c>
      <c r="C40" s="13" t="s">
        <v>4847</v>
      </c>
      <c r="D40" s="13" t="s">
        <v>4848</v>
      </c>
      <c r="E40" s="13">
        <v>0.64800000000000002</v>
      </c>
      <c r="F40" s="14"/>
      <c r="G40" s="13" t="s">
        <v>4849</v>
      </c>
      <c r="H40" s="13" t="s">
        <v>2968</v>
      </c>
      <c r="I40" s="14"/>
      <c r="J40" s="13" t="s">
        <v>4850</v>
      </c>
      <c r="K40" s="13" t="s">
        <v>1406</v>
      </c>
      <c r="L40" s="14"/>
      <c r="M40" s="13" t="s">
        <v>4851</v>
      </c>
      <c r="N40" s="15" t="s">
        <v>750</v>
      </c>
      <c r="O40" s="13">
        <f>0.045</f>
        <v>4.4999999999999998E-2</v>
      </c>
    </row>
    <row r="41" spans="1:15" ht="20.25">
      <c r="A41" s="16" t="s">
        <v>306</v>
      </c>
      <c r="B41" s="13">
        <v>4</v>
      </c>
      <c r="C41" s="13" t="s">
        <v>4852</v>
      </c>
      <c r="D41" s="13" t="s">
        <v>4853</v>
      </c>
      <c r="E41" s="13">
        <v>0.73</v>
      </c>
      <c r="F41" s="14"/>
      <c r="G41" s="13" t="s">
        <v>4854</v>
      </c>
      <c r="H41" s="13" t="s">
        <v>4855</v>
      </c>
      <c r="I41" s="14"/>
      <c r="J41" s="13" t="s">
        <v>688</v>
      </c>
      <c r="K41" s="13" t="s">
        <v>688</v>
      </c>
      <c r="L41" s="14"/>
      <c r="M41" s="13" t="s">
        <v>4383</v>
      </c>
      <c r="N41" s="13" t="s">
        <v>4424</v>
      </c>
      <c r="O41" s="14"/>
    </row>
    <row r="42" spans="1:15" ht="23.25">
      <c r="A42" s="16" t="s">
        <v>309</v>
      </c>
      <c r="B42" s="13">
        <v>263</v>
      </c>
      <c r="C42" s="13" t="s">
        <v>4856</v>
      </c>
      <c r="D42" s="13" t="s">
        <v>4857</v>
      </c>
      <c r="E42" s="13">
        <v>0.38</v>
      </c>
      <c r="F42" s="14"/>
      <c r="G42" s="13" t="s">
        <v>4858</v>
      </c>
      <c r="H42" s="13" t="s">
        <v>4859</v>
      </c>
      <c r="I42" s="14"/>
      <c r="J42" s="13" t="s">
        <v>4860</v>
      </c>
      <c r="K42" s="13" t="s">
        <v>4861</v>
      </c>
      <c r="L42" s="14"/>
      <c r="M42" s="13" t="s">
        <v>3229</v>
      </c>
      <c r="N42" s="13" t="s">
        <v>4862</v>
      </c>
      <c r="O42" s="14"/>
    </row>
    <row r="43" spans="1:15" ht="23.25">
      <c r="A43" s="11" t="s">
        <v>315</v>
      </c>
      <c r="B43" s="13">
        <v>1955</v>
      </c>
      <c r="C43" s="15" t="s">
        <v>4863</v>
      </c>
      <c r="D43" s="13" t="s">
        <v>2007</v>
      </c>
      <c r="E43" s="13" t="s">
        <v>697</v>
      </c>
      <c r="F43" s="13">
        <v>-2.1000000000000001E-2</v>
      </c>
      <c r="G43" s="15" t="s">
        <v>4864</v>
      </c>
      <c r="H43" s="13" t="s">
        <v>4865</v>
      </c>
      <c r="I43" s="13">
        <v>-0.112</v>
      </c>
      <c r="J43" s="13" t="s">
        <v>4866</v>
      </c>
      <c r="K43" s="13" t="s">
        <v>4867</v>
      </c>
      <c r="L43" s="14"/>
      <c r="M43" s="15" t="s">
        <v>2466</v>
      </c>
      <c r="N43" s="13" t="s">
        <v>2389</v>
      </c>
      <c r="O43" s="13">
        <v>-3.5999999999999997E-2</v>
      </c>
    </row>
    <row r="44" spans="1:15" ht="23.25">
      <c r="A44" s="16" t="s">
        <v>324</v>
      </c>
      <c r="B44" s="13">
        <v>46</v>
      </c>
      <c r="C44" s="15" t="s">
        <v>4868</v>
      </c>
      <c r="D44" s="13" t="s">
        <v>4869</v>
      </c>
      <c r="E44" s="13">
        <v>1E-3</v>
      </c>
      <c r="F44" s="13">
        <v>-3.5999999999999997E-2</v>
      </c>
      <c r="G44" s="15" t="s">
        <v>4870</v>
      </c>
      <c r="H44" s="13" t="s">
        <v>4871</v>
      </c>
      <c r="I44" s="13">
        <v>-0.33700000000000002</v>
      </c>
      <c r="J44" s="13" t="s">
        <v>4872</v>
      </c>
      <c r="K44" s="13" t="s">
        <v>4873</v>
      </c>
      <c r="L44" s="14"/>
      <c r="M44" s="15" t="s">
        <v>4874</v>
      </c>
      <c r="N44" s="13" t="s">
        <v>4875</v>
      </c>
      <c r="O44" s="13">
        <v>-3.9E-2</v>
      </c>
    </row>
    <row r="45" spans="1:15" ht="23.25">
      <c r="A45" s="16" t="s">
        <v>332</v>
      </c>
      <c r="B45" s="13">
        <v>181</v>
      </c>
      <c r="C45" s="13" t="s">
        <v>4876</v>
      </c>
      <c r="D45" s="15" t="s">
        <v>4877</v>
      </c>
      <c r="E45" s="13">
        <v>2E-3</v>
      </c>
      <c r="F45" s="13">
        <f>0.051</f>
        <v>5.0999999999999997E-2</v>
      </c>
      <c r="G45" s="13" t="s">
        <v>4878</v>
      </c>
      <c r="H45" s="15" t="s">
        <v>4879</v>
      </c>
      <c r="I45" s="13">
        <f>0.051</f>
        <v>5.0999999999999997E-2</v>
      </c>
      <c r="J45" s="13" t="s">
        <v>4880</v>
      </c>
      <c r="K45" s="13" t="s">
        <v>4881</v>
      </c>
      <c r="L45" s="14"/>
      <c r="M45" s="13" t="s">
        <v>4882</v>
      </c>
      <c r="N45" s="13" t="s">
        <v>4883</v>
      </c>
      <c r="O45" s="14"/>
    </row>
    <row r="46" spans="1:15" ht="23.25">
      <c r="A46" s="16" t="s">
        <v>342</v>
      </c>
      <c r="B46" s="13">
        <v>60</v>
      </c>
      <c r="C46" s="13" t="s">
        <v>4884</v>
      </c>
      <c r="D46" s="13" t="s">
        <v>4885</v>
      </c>
      <c r="E46" s="13">
        <v>0.61699999999999999</v>
      </c>
      <c r="F46" s="14"/>
      <c r="G46" s="15" t="s">
        <v>4886</v>
      </c>
      <c r="H46" s="13" t="s">
        <v>4887</v>
      </c>
      <c r="I46" s="13">
        <v>-0.193</v>
      </c>
      <c r="J46" s="13" t="s">
        <v>4888</v>
      </c>
      <c r="K46" s="13" t="s">
        <v>4889</v>
      </c>
      <c r="L46" s="14"/>
      <c r="M46" s="13" t="s">
        <v>4890</v>
      </c>
      <c r="N46" s="13" t="s">
        <v>4891</v>
      </c>
      <c r="O46" s="14"/>
    </row>
    <row r="47" spans="1:15" ht="23.25">
      <c r="A47" s="16" t="s">
        <v>351</v>
      </c>
      <c r="B47" s="13">
        <v>1624</v>
      </c>
      <c r="C47" s="15" t="s">
        <v>4892</v>
      </c>
      <c r="D47" s="13" t="s">
        <v>4007</v>
      </c>
      <c r="E47" s="13" t="s">
        <v>697</v>
      </c>
      <c r="F47" s="13">
        <v>-6.2E-2</v>
      </c>
      <c r="G47" s="15" t="s">
        <v>4893</v>
      </c>
      <c r="H47" s="13" t="s">
        <v>4894</v>
      </c>
      <c r="I47" s="13">
        <v>-0.17799999999999999</v>
      </c>
      <c r="J47" s="15" t="s">
        <v>4895</v>
      </c>
      <c r="K47" s="13" t="s">
        <v>4896</v>
      </c>
      <c r="L47" s="13">
        <v>-0.11700000000000001</v>
      </c>
      <c r="M47" s="15" t="s">
        <v>4897</v>
      </c>
      <c r="N47" s="13" t="s">
        <v>4898</v>
      </c>
      <c r="O47" s="13">
        <v>-3.4000000000000002E-2</v>
      </c>
    </row>
    <row r="48" spans="1:15" ht="23.25">
      <c r="A48" s="16" t="s">
        <v>360</v>
      </c>
      <c r="B48" s="13">
        <v>155</v>
      </c>
      <c r="C48" s="13" t="s">
        <v>4899</v>
      </c>
      <c r="D48" s="13" t="s">
        <v>4133</v>
      </c>
      <c r="E48" s="13">
        <v>0.32100000000000001</v>
      </c>
      <c r="F48" s="14"/>
      <c r="G48" s="13" t="s">
        <v>4900</v>
      </c>
      <c r="H48" s="13" t="s">
        <v>4901</v>
      </c>
      <c r="I48" s="14"/>
      <c r="J48" s="13" t="s">
        <v>4902</v>
      </c>
      <c r="K48" s="13" t="s">
        <v>4903</v>
      </c>
      <c r="L48" s="14"/>
      <c r="M48" s="15" t="s">
        <v>4709</v>
      </c>
      <c r="N48" s="13" t="s">
        <v>4904</v>
      </c>
      <c r="O48" s="13">
        <v>-1.2999999999999999E-2</v>
      </c>
    </row>
    <row r="49" spans="1:15" ht="20.25">
      <c r="A49" s="11" t="s">
        <v>369</v>
      </c>
      <c r="B49" s="13">
        <v>74</v>
      </c>
      <c r="C49" s="13" t="s">
        <v>4905</v>
      </c>
      <c r="D49" s="13" t="s">
        <v>4906</v>
      </c>
      <c r="E49" s="13">
        <v>0.10100000000000001</v>
      </c>
      <c r="F49" s="14"/>
      <c r="G49" s="13" t="s">
        <v>4907</v>
      </c>
      <c r="H49" s="13" t="s">
        <v>4908</v>
      </c>
      <c r="I49" s="14"/>
      <c r="J49" s="13" t="s">
        <v>4909</v>
      </c>
      <c r="K49" s="13" t="s">
        <v>4910</v>
      </c>
      <c r="L49" s="14"/>
      <c r="M49" s="13" t="s">
        <v>4911</v>
      </c>
      <c r="N49" s="15" t="s">
        <v>4912</v>
      </c>
      <c r="O49" s="13">
        <f>0.028</f>
        <v>2.8000000000000001E-2</v>
      </c>
    </row>
    <row r="50" spans="1:15" ht="23.25">
      <c r="A50" s="11" t="s">
        <v>378</v>
      </c>
      <c r="B50" s="13">
        <v>1481</v>
      </c>
      <c r="C50" s="13" t="s">
        <v>4913</v>
      </c>
      <c r="D50" s="13" t="s">
        <v>4142</v>
      </c>
      <c r="E50" s="13">
        <v>0.88400000000000001</v>
      </c>
      <c r="F50" s="14"/>
      <c r="G50" s="13" t="s">
        <v>4914</v>
      </c>
      <c r="H50" s="13" t="s">
        <v>4915</v>
      </c>
      <c r="I50" s="14"/>
      <c r="J50" s="13" t="s">
        <v>4916</v>
      </c>
      <c r="K50" s="15" t="s">
        <v>4917</v>
      </c>
      <c r="L50" s="13">
        <f>0.042</f>
        <v>4.2000000000000003E-2</v>
      </c>
      <c r="M50" s="15" t="s">
        <v>2457</v>
      </c>
      <c r="N50" s="13" t="s">
        <v>4918</v>
      </c>
      <c r="O50" s="13">
        <v>-2.8000000000000001E-2</v>
      </c>
    </row>
    <row r="51" spans="1:15" ht="23.25">
      <c r="A51" s="16" t="s">
        <v>387</v>
      </c>
      <c r="B51" s="13">
        <v>414</v>
      </c>
      <c r="C51" s="15" t="s">
        <v>4912</v>
      </c>
      <c r="D51" s="13" t="s">
        <v>4919</v>
      </c>
      <c r="E51" s="13" t="s">
        <v>697</v>
      </c>
      <c r="F51" s="13">
        <v>-2.5999999999999999E-2</v>
      </c>
      <c r="G51" s="15" t="s">
        <v>4920</v>
      </c>
      <c r="H51" s="13" t="s">
        <v>4921</v>
      </c>
      <c r="I51" s="13">
        <v>-0.10100000000000001</v>
      </c>
      <c r="J51" s="13" t="s">
        <v>4922</v>
      </c>
      <c r="K51" s="13" t="s">
        <v>4923</v>
      </c>
      <c r="L51" s="14"/>
      <c r="M51" s="15" t="s">
        <v>4924</v>
      </c>
      <c r="N51" s="13" t="s">
        <v>4925</v>
      </c>
      <c r="O51" s="13">
        <v>-9.7000000000000003E-2</v>
      </c>
    </row>
    <row r="52" spans="1:15" ht="35.25">
      <c r="A52" s="16" t="s">
        <v>395</v>
      </c>
      <c r="B52" s="13">
        <v>18</v>
      </c>
      <c r="C52" s="13" t="s">
        <v>4926</v>
      </c>
      <c r="D52" s="13" t="s">
        <v>4927</v>
      </c>
      <c r="E52" s="13">
        <v>0.182</v>
      </c>
      <c r="F52" s="14"/>
      <c r="G52" s="13" t="s">
        <v>4928</v>
      </c>
      <c r="H52" s="13" t="s">
        <v>4929</v>
      </c>
      <c r="I52" s="14"/>
      <c r="J52" s="13" t="s">
        <v>4930</v>
      </c>
      <c r="K52" s="13" t="s">
        <v>4931</v>
      </c>
      <c r="L52" s="14"/>
      <c r="M52" s="13" t="s">
        <v>4932</v>
      </c>
      <c r="N52" s="13" t="s">
        <v>4933</v>
      </c>
      <c r="O52" s="14"/>
    </row>
    <row r="53" spans="1:15" ht="35.25">
      <c r="A53" s="16" t="s">
        <v>405</v>
      </c>
      <c r="B53" s="13">
        <v>28</v>
      </c>
      <c r="C53" s="13" t="s">
        <v>4934</v>
      </c>
      <c r="D53" s="13" t="s">
        <v>4935</v>
      </c>
      <c r="E53" s="13">
        <v>0.73099999999999998</v>
      </c>
      <c r="F53" s="14"/>
      <c r="G53" s="13" t="s">
        <v>4936</v>
      </c>
      <c r="H53" s="13" t="s">
        <v>4937</v>
      </c>
      <c r="I53" s="14"/>
      <c r="J53" s="13" t="s">
        <v>4938</v>
      </c>
      <c r="K53" s="13" t="s">
        <v>4939</v>
      </c>
      <c r="L53" s="14"/>
      <c r="M53" s="15" t="s">
        <v>4748</v>
      </c>
      <c r="N53" s="13" t="s">
        <v>4940</v>
      </c>
      <c r="O53" s="13">
        <v>-1.7999999999999999E-2</v>
      </c>
    </row>
    <row r="54" spans="1:15" ht="23.25">
      <c r="A54" s="16" t="s">
        <v>414</v>
      </c>
      <c r="B54" s="13">
        <v>441</v>
      </c>
      <c r="C54" s="13" t="s">
        <v>4117</v>
      </c>
      <c r="D54" s="13" t="s">
        <v>4941</v>
      </c>
      <c r="E54" s="13">
        <v>0.34399999999999997</v>
      </c>
      <c r="F54" s="14"/>
      <c r="G54" s="13" t="s">
        <v>4942</v>
      </c>
      <c r="H54" s="13" t="s">
        <v>4943</v>
      </c>
      <c r="I54" s="14"/>
      <c r="J54" s="13" t="s">
        <v>4944</v>
      </c>
      <c r="K54" s="13" t="s">
        <v>4945</v>
      </c>
      <c r="L54" s="14"/>
      <c r="M54" s="13" t="s">
        <v>4946</v>
      </c>
      <c r="N54" s="13" t="s">
        <v>4947</v>
      </c>
      <c r="O54" s="14"/>
    </row>
    <row r="55" spans="1:15" ht="23.25">
      <c r="A55" s="16" t="s">
        <v>424</v>
      </c>
      <c r="B55" s="13">
        <v>1096</v>
      </c>
      <c r="C55" s="15" t="s">
        <v>1911</v>
      </c>
      <c r="D55" s="13" t="s">
        <v>920</v>
      </c>
      <c r="E55" s="13" t="s">
        <v>697</v>
      </c>
      <c r="F55" s="13">
        <v>-1.7000000000000001E-2</v>
      </c>
      <c r="G55" s="13" t="s">
        <v>4948</v>
      </c>
      <c r="H55" s="13" t="s">
        <v>4949</v>
      </c>
      <c r="I55" s="14"/>
      <c r="J55" s="13" t="s">
        <v>4950</v>
      </c>
      <c r="K55" s="13" t="s">
        <v>4951</v>
      </c>
      <c r="L55" s="14"/>
      <c r="M55" s="15" t="s">
        <v>4952</v>
      </c>
      <c r="N55" s="13" t="s">
        <v>4953</v>
      </c>
      <c r="O55" s="13">
        <v>-3.4000000000000002E-2</v>
      </c>
    </row>
    <row r="56" spans="1:15" ht="35.25">
      <c r="A56" s="16" t="s">
        <v>432</v>
      </c>
      <c r="B56" s="13">
        <v>6</v>
      </c>
      <c r="C56" s="13" t="s">
        <v>4954</v>
      </c>
      <c r="D56" s="13" t="s">
        <v>4955</v>
      </c>
      <c r="E56" s="13">
        <v>0.13</v>
      </c>
      <c r="F56" s="14"/>
      <c r="G56" s="13" t="s">
        <v>4956</v>
      </c>
      <c r="H56" s="13" t="s">
        <v>4957</v>
      </c>
      <c r="I56" s="14"/>
      <c r="J56" s="13" t="s">
        <v>4958</v>
      </c>
      <c r="K56" s="13" t="s">
        <v>4959</v>
      </c>
      <c r="L56" s="14"/>
      <c r="M56" s="13" t="s">
        <v>4960</v>
      </c>
      <c r="N56" s="15" t="s">
        <v>4785</v>
      </c>
      <c r="O56" s="13">
        <f>0.016</f>
        <v>1.6E-2</v>
      </c>
    </row>
    <row r="57" spans="1:15" ht="23.25">
      <c r="A57" s="16" t="s">
        <v>441</v>
      </c>
      <c r="B57" s="13">
        <v>115</v>
      </c>
      <c r="C57" s="13" t="s">
        <v>4961</v>
      </c>
      <c r="D57" s="13" t="s">
        <v>4962</v>
      </c>
      <c r="E57" s="13">
        <v>0.16500000000000001</v>
      </c>
      <c r="F57" s="14"/>
      <c r="G57" s="13" t="s">
        <v>4963</v>
      </c>
      <c r="H57" s="13" t="s">
        <v>4964</v>
      </c>
      <c r="I57" s="14"/>
      <c r="J57" s="13" t="s">
        <v>4965</v>
      </c>
      <c r="K57" s="13" t="s">
        <v>4966</v>
      </c>
      <c r="L57" s="14"/>
      <c r="M57" s="15" t="s">
        <v>4967</v>
      </c>
      <c r="N57" s="13" t="s">
        <v>4968</v>
      </c>
      <c r="O57" s="13">
        <v>-1.6E-2</v>
      </c>
    </row>
    <row r="58" spans="1:15" ht="35.25">
      <c r="A58" s="16" t="s">
        <v>449</v>
      </c>
      <c r="B58" s="13">
        <v>1</v>
      </c>
      <c r="C58" s="13" t="s">
        <v>4969</v>
      </c>
      <c r="D58" s="13" t="s">
        <v>4970</v>
      </c>
      <c r="E58" s="14"/>
      <c r="F58" s="14"/>
      <c r="G58" s="13" t="s">
        <v>2968</v>
      </c>
      <c r="H58" s="13" t="s">
        <v>4971</v>
      </c>
      <c r="I58" s="14"/>
      <c r="J58" s="13" t="s">
        <v>688</v>
      </c>
      <c r="K58" s="13" t="s">
        <v>688</v>
      </c>
      <c r="L58" s="14"/>
      <c r="M58" s="15" t="s">
        <v>4972</v>
      </c>
      <c r="N58" s="13" t="s">
        <v>4973</v>
      </c>
      <c r="O58" s="13">
        <v>-4.5999999999999999E-2</v>
      </c>
    </row>
    <row r="59" spans="1:15" ht="20.25">
      <c r="A59" s="16" t="s">
        <v>460</v>
      </c>
      <c r="B59" s="13">
        <v>33</v>
      </c>
      <c r="C59" s="13" t="s">
        <v>4974</v>
      </c>
      <c r="D59" s="13" t="s">
        <v>4975</v>
      </c>
      <c r="E59" s="13">
        <v>0.88400000000000001</v>
      </c>
      <c r="F59" s="14"/>
      <c r="G59" s="13" t="s">
        <v>4976</v>
      </c>
      <c r="H59" s="13" t="s">
        <v>4977</v>
      </c>
      <c r="I59" s="14"/>
      <c r="J59" s="13" t="s">
        <v>4978</v>
      </c>
      <c r="K59" s="13" t="s">
        <v>4979</v>
      </c>
      <c r="L59" s="14"/>
      <c r="M59" s="13" t="s">
        <v>1153</v>
      </c>
      <c r="N59" s="13" t="s">
        <v>4980</v>
      </c>
      <c r="O59" s="14"/>
    </row>
    <row r="60" spans="1:15" ht="23.25">
      <c r="A60" s="16" t="s">
        <v>468</v>
      </c>
      <c r="B60" s="13">
        <v>5</v>
      </c>
      <c r="C60" s="13" t="s">
        <v>4981</v>
      </c>
      <c r="D60" s="13" t="s">
        <v>4982</v>
      </c>
      <c r="E60" s="13">
        <v>0.45</v>
      </c>
      <c r="F60" s="14"/>
      <c r="G60" s="13" t="s">
        <v>4983</v>
      </c>
      <c r="H60" s="13" t="s">
        <v>4984</v>
      </c>
      <c r="I60" s="14"/>
      <c r="J60" s="13" t="s">
        <v>4985</v>
      </c>
      <c r="K60" s="13" t="s">
        <v>4986</v>
      </c>
      <c r="L60" s="14"/>
      <c r="M60" s="15" t="s">
        <v>4987</v>
      </c>
      <c r="N60" s="13" t="s">
        <v>4988</v>
      </c>
      <c r="O60" s="13">
        <v>-3.9E-2</v>
      </c>
    </row>
    <row r="61" spans="1:15" ht="35.25">
      <c r="A61" s="16" t="s">
        <v>476</v>
      </c>
      <c r="B61" s="13">
        <v>16</v>
      </c>
      <c r="C61" s="13" t="s">
        <v>4989</v>
      </c>
      <c r="D61" s="13" t="s">
        <v>4990</v>
      </c>
      <c r="E61" s="13">
        <v>0.52300000000000002</v>
      </c>
      <c r="F61" s="14"/>
      <c r="G61" s="13" t="s">
        <v>4991</v>
      </c>
      <c r="H61" s="13" t="s">
        <v>4992</v>
      </c>
      <c r="I61" s="14"/>
      <c r="J61" s="13" t="s">
        <v>4993</v>
      </c>
      <c r="K61" s="13" t="s">
        <v>4994</v>
      </c>
      <c r="L61" s="14"/>
      <c r="M61" s="13" t="s">
        <v>4995</v>
      </c>
      <c r="N61" s="15" t="s">
        <v>4996</v>
      </c>
      <c r="O61" s="13">
        <f>0.015</f>
        <v>1.4999999999999999E-2</v>
      </c>
    </row>
    <row r="62" spans="1:15" ht="35.25">
      <c r="A62" s="16" t="s">
        <v>484</v>
      </c>
      <c r="B62" s="13">
        <v>2</v>
      </c>
      <c r="C62" s="13" t="s">
        <v>4997</v>
      </c>
      <c r="D62" s="13" t="s">
        <v>4998</v>
      </c>
      <c r="E62" s="13">
        <v>0.312</v>
      </c>
      <c r="F62" s="14"/>
      <c r="G62" s="13" t="s">
        <v>4999</v>
      </c>
      <c r="H62" s="13" t="s">
        <v>5000</v>
      </c>
      <c r="I62" s="14"/>
      <c r="J62" s="13" t="s">
        <v>5001</v>
      </c>
      <c r="K62" s="13" t="s">
        <v>5002</v>
      </c>
      <c r="L62" s="14"/>
      <c r="M62" s="13" t="s">
        <v>2683</v>
      </c>
      <c r="N62" s="13" t="s">
        <v>1052</v>
      </c>
      <c r="O62" s="14"/>
    </row>
    <row r="63" spans="1:15" ht="35.25">
      <c r="A63" s="16" t="s">
        <v>491</v>
      </c>
      <c r="B63" s="13">
        <v>1</v>
      </c>
      <c r="C63" s="13" t="s">
        <v>5003</v>
      </c>
      <c r="D63" s="13" t="s">
        <v>5004</v>
      </c>
      <c r="E63" s="14"/>
      <c r="F63" s="14"/>
      <c r="G63" s="13" t="s">
        <v>1772</v>
      </c>
      <c r="H63" s="13" t="s">
        <v>5005</v>
      </c>
      <c r="I63" s="14"/>
      <c r="J63" s="13" t="s">
        <v>688</v>
      </c>
      <c r="K63" s="13" t="s">
        <v>688</v>
      </c>
      <c r="L63" s="14"/>
      <c r="M63" s="13" t="s">
        <v>5006</v>
      </c>
      <c r="N63" s="13" t="s">
        <v>5007</v>
      </c>
      <c r="O63" s="14"/>
    </row>
    <row r="64" spans="1:15" ht="35.25">
      <c r="A64" s="16" t="s">
        <v>502</v>
      </c>
      <c r="B64" s="13">
        <v>0</v>
      </c>
      <c r="C64" s="13" t="s">
        <v>1406</v>
      </c>
      <c r="D64" s="13" t="s">
        <v>1406</v>
      </c>
      <c r="E64" s="14"/>
      <c r="F64" s="14"/>
      <c r="G64" s="13" t="s">
        <v>1407</v>
      </c>
      <c r="H64" s="13" t="s">
        <v>1407</v>
      </c>
      <c r="I64" s="14"/>
      <c r="J64" s="13" t="s">
        <v>1406</v>
      </c>
      <c r="K64" s="13" t="s">
        <v>1406</v>
      </c>
      <c r="L64" s="14"/>
      <c r="M64" s="13" t="s">
        <v>1406</v>
      </c>
      <c r="N64" s="13" t="s">
        <v>1406</v>
      </c>
      <c r="O64" s="14"/>
    </row>
    <row r="65" spans="1:15" ht="20.25">
      <c r="A65" s="11" t="s">
        <v>508</v>
      </c>
      <c r="B65" s="13">
        <v>8931</v>
      </c>
      <c r="C65" s="13" t="s">
        <v>823</v>
      </c>
      <c r="D65" s="13" t="s">
        <v>4379</v>
      </c>
      <c r="E65" s="13">
        <v>1.9E-2</v>
      </c>
      <c r="F65" s="14"/>
      <c r="G65" s="13" t="s">
        <v>5008</v>
      </c>
      <c r="H65" s="13" t="s">
        <v>5009</v>
      </c>
      <c r="I65" s="14"/>
      <c r="J65" s="13" t="s">
        <v>5010</v>
      </c>
      <c r="K65" s="13" t="s">
        <v>3386</v>
      </c>
      <c r="L65" s="14"/>
      <c r="M65" s="15" t="s">
        <v>1490</v>
      </c>
      <c r="N65" s="13" t="s">
        <v>5011</v>
      </c>
      <c r="O65" s="13">
        <v>-1.7000000000000001E-2</v>
      </c>
    </row>
    <row r="66" spans="1:15" ht="23.25">
      <c r="A66" s="16" t="s">
        <v>514</v>
      </c>
      <c r="B66" s="13">
        <v>2520</v>
      </c>
      <c r="C66" s="15" t="s">
        <v>5012</v>
      </c>
      <c r="D66" s="13" t="s">
        <v>5013</v>
      </c>
      <c r="E66" s="13" t="s">
        <v>697</v>
      </c>
      <c r="F66" s="13">
        <v>-0.02</v>
      </c>
      <c r="G66" s="13" t="s">
        <v>5014</v>
      </c>
      <c r="H66" s="13" t="s">
        <v>5015</v>
      </c>
      <c r="I66" s="14"/>
      <c r="J66" s="15" t="s">
        <v>5016</v>
      </c>
      <c r="K66" s="13" t="s">
        <v>5017</v>
      </c>
      <c r="L66" s="13">
        <v>-6.8000000000000005E-2</v>
      </c>
      <c r="M66" s="13" t="s">
        <v>5018</v>
      </c>
      <c r="N66" s="13" t="s">
        <v>2215</v>
      </c>
      <c r="O66" s="14"/>
    </row>
    <row r="67" spans="1:15" ht="23.25">
      <c r="A67" s="16" t="s">
        <v>523</v>
      </c>
      <c r="B67" s="13">
        <v>0</v>
      </c>
      <c r="C67" s="13" t="s">
        <v>1406</v>
      </c>
      <c r="D67" s="13" t="s">
        <v>1406</v>
      </c>
      <c r="E67" s="14"/>
      <c r="F67" s="14"/>
      <c r="G67" s="13" t="s">
        <v>1407</v>
      </c>
      <c r="H67" s="13" t="s">
        <v>1407</v>
      </c>
      <c r="I67" s="14"/>
      <c r="J67" s="13" t="s">
        <v>1406</v>
      </c>
      <c r="K67" s="13" t="s">
        <v>1406</v>
      </c>
      <c r="L67" s="14"/>
      <c r="M67" s="13" t="s">
        <v>1406</v>
      </c>
      <c r="N67" s="13" t="s">
        <v>1406</v>
      </c>
      <c r="O67" s="14"/>
    </row>
    <row r="68" spans="1:15" ht="23.25">
      <c r="A68" s="16" t="s">
        <v>531</v>
      </c>
      <c r="B68" s="13">
        <v>0</v>
      </c>
      <c r="C68" s="13" t="s">
        <v>1406</v>
      </c>
      <c r="D68" s="13" t="s">
        <v>1406</v>
      </c>
      <c r="E68" s="14"/>
      <c r="F68" s="14"/>
      <c r="G68" s="13" t="s">
        <v>1407</v>
      </c>
      <c r="H68" s="13" t="s">
        <v>1407</v>
      </c>
      <c r="I68" s="14"/>
      <c r="J68" s="13" t="s">
        <v>1406</v>
      </c>
      <c r="K68" s="13" t="s">
        <v>1406</v>
      </c>
      <c r="L68" s="14"/>
      <c r="M68" s="13" t="s">
        <v>1406</v>
      </c>
      <c r="N68" s="13" t="s">
        <v>1406</v>
      </c>
      <c r="O68" s="14"/>
    </row>
    <row r="69" spans="1:15" ht="23.25">
      <c r="A69" s="16" t="s">
        <v>538</v>
      </c>
      <c r="B69" s="13">
        <v>0</v>
      </c>
      <c r="C69" s="13" t="s">
        <v>1406</v>
      </c>
      <c r="D69" s="13" t="s">
        <v>1406</v>
      </c>
      <c r="E69" s="14"/>
      <c r="F69" s="14"/>
      <c r="G69" s="13" t="s">
        <v>1407</v>
      </c>
      <c r="H69" s="13" t="s">
        <v>1407</v>
      </c>
      <c r="I69" s="14"/>
      <c r="J69" s="13" t="s">
        <v>1406</v>
      </c>
      <c r="K69" s="13" t="s">
        <v>1406</v>
      </c>
      <c r="L69" s="14"/>
      <c r="M69" s="13" t="s">
        <v>1406</v>
      </c>
      <c r="N69" s="13" t="s">
        <v>1406</v>
      </c>
      <c r="O69" s="14"/>
    </row>
    <row r="70" spans="1:15" ht="20.25">
      <c r="A70" s="16" t="s">
        <v>541</v>
      </c>
      <c r="B70" s="13">
        <v>1</v>
      </c>
      <c r="C70" s="13" t="s">
        <v>5019</v>
      </c>
      <c r="D70" s="13" t="s">
        <v>5020</v>
      </c>
      <c r="E70" s="14"/>
      <c r="F70" s="14"/>
      <c r="G70" s="13" t="s">
        <v>5021</v>
      </c>
      <c r="H70" s="13" t="s">
        <v>5022</v>
      </c>
      <c r="I70" s="14"/>
      <c r="J70" s="13" t="s">
        <v>688</v>
      </c>
      <c r="K70" s="13" t="s">
        <v>688</v>
      </c>
      <c r="L70" s="14"/>
      <c r="M70" s="15" t="s">
        <v>5023</v>
      </c>
      <c r="N70" s="13" t="s">
        <v>5024</v>
      </c>
      <c r="O70" s="13">
        <v>-3.2000000000000001E-2</v>
      </c>
    </row>
    <row r="71" spans="1:15" ht="20.25">
      <c r="A71" s="16" t="s">
        <v>546</v>
      </c>
      <c r="B71" s="13">
        <v>59</v>
      </c>
      <c r="C71" s="13" t="s">
        <v>5025</v>
      </c>
      <c r="D71" s="13" t="s">
        <v>5026</v>
      </c>
      <c r="E71" s="13">
        <v>3.2000000000000001E-2</v>
      </c>
      <c r="F71" s="14"/>
      <c r="G71" s="13" t="s">
        <v>5027</v>
      </c>
      <c r="H71" s="13" t="s">
        <v>5028</v>
      </c>
      <c r="I71" s="14"/>
      <c r="J71" s="13" t="s">
        <v>5029</v>
      </c>
      <c r="K71" s="13" t="s">
        <v>5030</v>
      </c>
      <c r="L71" s="14"/>
      <c r="M71" s="13" t="s">
        <v>4947</v>
      </c>
      <c r="N71" s="13" t="s">
        <v>5031</v>
      </c>
      <c r="O71" s="14"/>
    </row>
    <row r="72" spans="1:15" ht="23.25">
      <c r="A72" s="16" t="s">
        <v>552</v>
      </c>
      <c r="B72" s="13">
        <v>167</v>
      </c>
      <c r="C72" s="13" t="s">
        <v>5032</v>
      </c>
      <c r="D72" s="13" t="s">
        <v>5033</v>
      </c>
      <c r="E72" s="13">
        <v>0.19500000000000001</v>
      </c>
      <c r="F72" s="14"/>
      <c r="G72" s="13" t="s">
        <v>5034</v>
      </c>
      <c r="H72" s="13" t="s">
        <v>5035</v>
      </c>
      <c r="I72" s="14"/>
      <c r="J72" s="13" t="s">
        <v>5036</v>
      </c>
      <c r="K72" s="13" t="s">
        <v>5037</v>
      </c>
      <c r="L72" s="14"/>
      <c r="M72" s="15" t="s">
        <v>5038</v>
      </c>
      <c r="N72" s="13" t="s">
        <v>5039</v>
      </c>
      <c r="O72" s="13">
        <v>-4.7E-2</v>
      </c>
    </row>
    <row r="73" spans="1:15" ht="23.25">
      <c r="A73" s="16" t="s">
        <v>557</v>
      </c>
      <c r="B73" s="13">
        <v>33</v>
      </c>
      <c r="C73" s="13" t="s">
        <v>5040</v>
      </c>
      <c r="D73" s="13" t="s">
        <v>5041</v>
      </c>
      <c r="E73" s="13">
        <v>2.3E-2</v>
      </c>
      <c r="F73" s="14"/>
      <c r="G73" s="13" t="s">
        <v>5042</v>
      </c>
      <c r="H73" s="13" t="s">
        <v>5043</v>
      </c>
      <c r="I73" s="14"/>
      <c r="J73" s="13" t="s">
        <v>5044</v>
      </c>
      <c r="K73" s="13" t="s">
        <v>5045</v>
      </c>
      <c r="L73" s="14"/>
      <c r="M73" s="13" t="s">
        <v>5046</v>
      </c>
      <c r="N73" s="13" t="s">
        <v>4932</v>
      </c>
      <c r="O73" s="14"/>
    </row>
    <row r="74" spans="1:15" ht="23.25">
      <c r="A74" s="16" t="s">
        <v>560</v>
      </c>
      <c r="B74" s="13">
        <v>4</v>
      </c>
      <c r="C74" s="13" t="s">
        <v>5047</v>
      </c>
      <c r="D74" s="13" t="s">
        <v>5048</v>
      </c>
      <c r="E74" s="13">
        <v>0.04</v>
      </c>
      <c r="F74" s="14"/>
      <c r="G74" s="13" t="s">
        <v>5049</v>
      </c>
      <c r="H74" s="13" t="s">
        <v>5050</v>
      </c>
      <c r="I74" s="14"/>
      <c r="J74" s="13" t="s">
        <v>688</v>
      </c>
      <c r="K74" s="13" t="s">
        <v>688</v>
      </c>
      <c r="L74" s="14"/>
      <c r="M74" s="15" t="s">
        <v>5051</v>
      </c>
      <c r="N74" s="13" t="s">
        <v>5052</v>
      </c>
      <c r="O74" s="13">
        <v>-2.5000000000000001E-2</v>
      </c>
    </row>
    <row r="75" spans="1:15" ht="23.25">
      <c r="A75" s="16" t="s">
        <v>562</v>
      </c>
      <c r="B75" s="13">
        <v>4</v>
      </c>
      <c r="C75" s="13" t="s">
        <v>5053</v>
      </c>
      <c r="D75" s="13" t="s">
        <v>5054</v>
      </c>
      <c r="E75" s="13">
        <v>0.104</v>
      </c>
      <c r="F75" s="14"/>
      <c r="G75" s="13" t="s">
        <v>5055</v>
      </c>
      <c r="H75" s="13" t="s">
        <v>5056</v>
      </c>
      <c r="I75" s="14"/>
      <c r="J75" s="13" t="s">
        <v>5057</v>
      </c>
      <c r="K75" s="13" t="s">
        <v>5058</v>
      </c>
      <c r="L75" s="14"/>
      <c r="M75" s="13" t="s">
        <v>850</v>
      </c>
      <c r="N75" s="13" t="s">
        <v>872</v>
      </c>
      <c r="O75" s="14"/>
    </row>
    <row r="76" spans="1:15" ht="20.25">
      <c r="A76" s="16" t="s">
        <v>567</v>
      </c>
      <c r="B76" s="13">
        <v>18</v>
      </c>
      <c r="C76" s="15" t="s">
        <v>5059</v>
      </c>
      <c r="D76" s="13" t="s">
        <v>2068</v>
      </c>
      <c r="E76" s="13">
        <v>0.02</v>
      </c>
      <c r="F76" s="13">
        <v>-4.1000000000000002E-2</v>
      </c>
      <c r="G76" s="13" t="s">
        <v>5060</v>
      </c>
      <c r="H76" s="13" t="s">
        <v>5061</v>
      </c>
      <c r="I76" s="14"/>
      <c r="J76" s="13" t="s">
        <v>688</v>
      </c>
      <c r="K76" s="13" t="s">
        <v>5062</v>
      </c>
      <c r="L76" s="14"/>
      <c r="M76" s="15" t="s">
        <v>5063</v>
      </c>
      <c r="N76" s="13" t="s">
        <v>5064</v>
      </c>
      <c r="O76" s="13">
        <v>-2.5000000000000001E-2</v>
      </c>
    </row>
    <row r="77" spans="1:15" ht="23.25">
      <c r="A77" s="16" t="s">
        <v>574</v>
      </c>
      <c r="B77" s="13">
        <v>229</v>
      </c>
      <c r="C77" s="13" t="s">
        <v>5065</v>
      </c>
      <c r="D77" s="13" t="s">
        <v>5066</v>
      </c>
      <c r="E77" s="13">
        <v>3.0000000000000001E-3</v>
      </c>
      <c r="F77" s="14"/>
      <c r="G77" s="13" t="s">
        <v>5067</v>
      </c>
      <c r="H77" s="13" t="s">
        <v>5068</v>
      </c>
      <c r="I77" s="14"/>
      <c r="J77" s="13" t="s">
        <v>5069</v>
      </c>
      <c r="K77" s="13" t="s">
        <v>5070</v>
      </c>
      <c r="L77" s="14"/>
      <c r="M77" s="15" t="s">
        <v>5071</v>
      </c>
      <c r="N77" s="13" t="s">
        <v>5072</v>
      </c>
      <c r="O77" s="13">
        <v>-2.4E-2</v>
      </c>
    </row>
    <row r="78" spans="1:15" ht="23.25">
      <c r="A78" s="16" t="s">
        <v>581</v>
      </c>
      <c r="B78" s="13">
        <v>317</v>
      </c>
      <c r="C78" s="15" t="s">
        <v>5073</v>
      </c>
      <c r="D78" s="13" t="s">
        <v>5074</v>
      </c>
      <c r="E78" s="13" t="s">
        <v>697</v>
      </c>
      <c r="F78" s="13">
        <v>-7.1999999999999995E-2</v>
      </c>
      <c r="G78" s="15" t="s">
        <v>5075</v>
      </c>
      <c r="H78" s="13" t="s">
        <v>5076</v>
      </c>
      <c r="I78" s="13">
        <v>-0.16800000000000001</v>
      </c>
      <c r="J78" s="15" t="s">
        <v>5077</v>
      </c>
      <c r="K78" s="13" t="s">
        <v>5078</v>
      </c>
      <c r="L78" s="13">
        <v>-0.17799999999999999</v>
      </c>
      <c r="M78" s="13" t="s">
        <v>4835</v>
      </c>
      <c r="N78" s="13" t="s">
        <v>5079</v>
      </c>
      <c r="O78" s="14"/>
    </row>
    <row r="79" spans="1:15" ht="35.25">
      <c r="A79" s="16" t="s">
        <v>586</v>
      </c>
      <c r="B79" s="13">
        <v>82</v>
      </c>
      <c r="C79" s="13" t="s">
        <v>5080</v>
      </c>
      <c r="D79" s="13" t="s">
        <v>5081</v>
      </c>
      <c r="E79" s="13">
        <v>0.14299999999999999</v>
      </c>
      <c r="F79" s="14"/>
      <c r="G79" s="13" t="s">
        <v>5082</v>
      </c>
      <c r="H79" s="13" t="s">
        <v>5083</v>
      </c>
      <c r="I79" s="14"/>
      <c r="J79" s="13" t="s">
        <v>5084</v>
      </c>
      <c r="K79" s="13" t="s">
        <v>5085</v>
      </c>
      <c r="L79" s="14"/>
      <c r="M79" s="13" t="s">
        <v>5086</v>
      </c>
      <c r="N79" s="13" t="s">
        <v>5087</v>
      </c>
      <c r="O79" s="14"/>
    </row>
    <row r="80" spans="1:15" ht="20.25">
      <c r="A80" s="16" t="s">
        <v>596</v>
      </c>
      <c r="B80" s="13">
        <v>8394</v>
      </c>
      <c r="C80" s="13" t="s">
        <v>5088</v>
      </c>
      <c r="D80" s="13" t="s">
        <v>5089</v>
      </c>
      <c r="E80" s="13" t="s">
        <v>697</v>
      </c>
      <c r="F80" s="14"/>
      <c r="G80" s="13" t="s">
        <v>2707</v>
      </c>
      <c r="H80" s="13" t="s">
        <v>5090</v>
      </c>
      <c r="I80" s="14"/>
      <c r="J80" s="15" t="s">
        <v>5091</v>
      </c>
      <c r="K80" s="13" t="s">
        <v>2535</v>
      </c>
      <c r="L80" s="13">
        <v>-1.4999999999999999E-2</v>
      </c>
      <c r="M80" s="13" t="s">
        <v>5092</v>
      </c>
      <c r="N80" s="13" t="s">
        <v>5093</v>
      </c>
      <c r="O80" s="14"/>
    </row>
    <row r="81" spans="1:19" ht="35.25">
      <c r="A81" s="16" t="s">
        <v>606</v>
      </c>
      <c r="B81" s="13">
        <v>201</v>
      </c>
      <c r="C81" s="13" t="s">
        <v>5094</v>
      </c>
      <c r="D81" s="13" t="s">
        <v>5095</v>
      </c>
      <c r="E81" s="13">
        <v>0.82199999999999995</v>
      </c>
      <c r="F81" s="14"/>
      <c r="G81" s="13" t="s">
        <v>5096</v>
      </c>
      <c r="H81" s="13" t="s">
        <v>5097</v>
      </c>
      <c r="I81" s="14"/>
      <c r="J81" s="13" t="s">
        <v>5098</v>
      </c>
      <c r="K81" s="13" t="s">
        <v>5099</v>
      </c>
      <c r="L81" s="14"/>
      <c r="M81" s="15" t="s">
        <v>5100</v>
      </c>
      <c r="N81" s="13" t="s">
        <v>5101</v>
      </c>
      <c r="O81" s="13">
        <v>-2.5000000000000001E-2</v>
      </c>
    </row>
    <row r="82" spans="1:19" ht="35.25">
      <c r="A82" s="16" t="s">
        <v>613</v>
      </c>
      <c r="B82" s="13">
        <v>102</v>
      </c>
      <c r="C82" s="13" t="s">
        <v>5102</v>
      </c>
      <c r="D82" s="13" t="s">
        <v>5103</v>
      </c>
      <c r="E82" s="13">
        <v>0.59799999999999998</v>
      </c>
      <c r="F82" s="14"/>
      <c r="G82" s="13" t="s">
        <v>5104</v>
      </c>
      <c r="H82" s="13" t="s">
        <v>5105</v>
      </c>
      <c r="I82" s="14"/>
      <c r="J82" s="13" t="s">
        <v>5106</v>
      </c>
      <c r="K82" s="13" t="s">
        <v>5107</v>
      </c>
      <c r="L82" s="14"/>
      <c r="M82" s="13" t="s">
        <v>5108</v>
      </c>
      <c r="N82" s="13" t="s">
        <v>5109</v>
      </c>
      <c r="O82" s="14"/>
    </row>
    <row r="83" spans="1:19" ht="20.25">
      <c r="A83" s="16" t="s">
        <v>622</v>
      </c>
      <c r="B83" s="13">
        <v>606</v>
      </c>
      <c r="C83" s="13" t="s">
        <v>5110</v>
      </c>
      <c r="D83" s="13" t="s">
        <v>5111</v>
      </c>
      <c r="E83" s="13">
        <v>1.2E-2</v>
      </c>
      <c r="F83" s="14"/>
      <c r="G83" s="15" t="s">
        <v>5112</v>
      </c>
      <c r="H83" s="13" t="s">
        <v>5113</v>
      </c>
      <c r="I83" s="13">
        <v>-0.1</v>
      </c>
      <c r="J83" s="13" t="s">
        <v>5114</v>
      </c>
      <c r="K83" s="15" t="s">
        <v>5115</v>
      </c>
      <c r="L83" s="13">
        <f>0.137</f>
        <v>0.13700000000000001</v>
      </c>
      <c r="M83" s="15" t="s">
        <v>5023</v>
      </c>
      <c r="N83" s="13" t="s">
        <v>5116</v>
      </c>
      <c r="O83" s="13">
        <v>-0.22700000000000001</v>
      </c>
    </row>
    <row r="84" spans="1:19" ht="23.25">
      <c r="A84" s="16" t="s">
        <v>627</v>
      </c>
      <c r="B84" s="13">
        <v>0</v>
      </c>
      <c r="C84" s="13" t="s">
        <v>1406</v>
      </c>
      <c r="D84" s="13" t="s">
        <v>1406</v>
      </c>
      <c r="E84" s="14"/>
      <c r="F84" s="14"/>
      <c r="G84" s="13" t="s">
        <v>1407</v>
      </c>
      <c r="H84" s="13" t="s">
        <v>1407</v>
      </c>
      <c r="I84" s="14"/>
      <c r="J84" s="13" t="s">
        <v>1406</v>
      </c>
      <c r="K84" s="13" t="s">
        <v>1406</v>
      </c>
      <c r="L84" s="14"/>
      <c r="M84" s="13" t="s">
        <v>1406</v>
      </c>
      <c r="N84" s="13" t="s">
        <v>1406</v>
      </c>
      <c r="O84" s="14"/>
    </row>
    <row r="85" spans="1:19" ht="35.25">
      <c r="A85" s="16" t="s">
        <v>502</v>
      </c>
      <c r="B85" s="13">
        <v>0</v>
      </c>
      <c r="C85" s="13" t="s">
        <v>1406</v>
      </c>
      <c r="D85" s="13" t="s">
        <v>1406</v>
      </c>
      <c r="E85" s="14"/>
      <c r="F85" s="14"/>
      <c r="G85" s="13" t="s">
        <v>1407</v>
      </c>
      <c r="H85" s="13" t="s">
        <v>1407</v>
      </c>
      <c r="I85" s="14"/>
      <c r="J85" s="13" t="s">
        <v>1406</v>
      </c>
      <c r="K85" s="13" t="s">
        <v>1406</v>
      </c>
      <c r="L85" s="14"/>
      <c r="M85" s="13" t="s">
        <v>1406</v>
      </c>
      <c r="N85" s="13" t="s">
        <v>1406</v>
      </c>
      <c r="O85" s="14"/>
    </row>
    <row r="86" spans="1:19" ht="23.25">
      <c r="A86" s="16" t="s">
        <v>635</v>
      </c>
      <c r="B86" s="13">
        <v>109</v>
      </c>
      <c r="C86" s="13" t="s">
        <v>5117</v>
      </c>
      <c r="D86" s="13" t="s">
        <v>5118</v>
      </c>
      <c r="E86" s="13">
        <v>0.65700000000000003</v>
      </c>
      <c r="F86" s="14"/>
      <c r="G86" s="13" t="s">
        <v>5119</v>
      </c>
      <c r="H86" s="13" t="s">
        <v>5120</v>
      </c>
      <c r="I86" s="14"/>
      <c r="J86" s="13" t="s">
        <v>5121</v>
      </c>
      <c r="K86" s="13" t="s">
        <v>5122</v>
      </c>
      <c r="L86" s="14"/>
      <c r="M86" s="13" t="s">
        <v>5123</v>
      </c>
      <c r="N86" s="15" t="s">
        <v>5124</v>
      </c>
      <c r="O86" s="13">
        <f>0.015</f>
        <v>1.4999999999999999E-2</v>
      </c>
    </row>
    <row r="87" spans="1:19" ht="20.25">
      <c r="A87" s="16" t="s">
        <v>643</v>
      </c>
      <c r="B87" s="13">
        <v>91</v>
      </c>
      <c r="C87" s="13" t="s">
        <v>5125</v>
      </c>
      <c r="D87" s="13" t="s">
        <v>5126</v>
      </c>
      <c r="E87" s="13">
        <v>0.83299999999999996</v>
      </c>
      <c r="F87" s="14"/>
      <c r="G87" s="13" t="s">
        <v>5127</v>
      </c>
      <c r="H87" s="13" t="s">
        <v>5128</v>
      </c>
      <c r="I87" s="14"/>
      <c r="J87" s="13" t="s">
        <v>5129</v>
      </c>
      <c r="K87" s="13" t="s">
        <v>5130</v>
      </c>
      <c r="L87" s="14"/>
      <c r="M87" s="13" t="s">
        <v>5131</v>
      </c>
      <c r="N87" s="13" t="s">
        <v>5132</v>
      </c>
      <c r="O87" s="14"/>
    </row>
    <row r="88" spans="1:19" ht="20.25">
      <c r="A88" s="12" t="s">
        <v>651</v>
      </c>
      <c r="B88" s="13">
        <v>1</v>
      </c>
      <c r="C88" s="13" t="s">
        <v>5133</v>
      </c>
      <c r="D88" s="13" t="s">
        <v>5134</v>
      </c>
      <c r="E88" s="14"/>
      <c r="F88" s="14"/>
      <c r="G88" s="13" t="s">
        <v>5135</v>
      </c>
      <c r="H88" s="13" t="s">
        <v>5136</v>
      </c>
      <c r="I88" s="14"/>
      <c r="J88" s="13" t="s">
        <v>688</v>
      </c>
      <c r="K88" s="13" t="s">
        <v>688</v>
      </c>
      <c r="L88" s="14"/>
      <c r="M88" s="13" t="s">
        <v>5137</v>
      </c>
      <c r="N88" s="15" t="s">
        <v>688</v>
      </c>
      <c r="O88" s="13">
        <f>0.002</f>
        <v>2E-3</v>
      </c>
    </row>
    <row r="89" spans="1:19" ht="20.25">
      <c r="A89" s="1" t="s">
        <v>655</v>
      </c>
      <c r="B89" s="13">
        <v>9989</v>
      </c>
      <c r="C89" s="13" t="s">
        <v>678</v>
      </c>
      <c r="D89" s="13" t="s">
        <v>1593</v>
      </c>
      <c r="E89" s="13" t="s">
        <v>697</v>
      </c>
      <c r="F89" s="14"/>
      <c r="G89" s="13" t="s">
        <v>5138</v>
      </c>
      <c r="H89" s="13" t="s">
        <v>2257</v>
      </c>
      <c r="I89" s="14"/>
      <c r="J89" s="13" t="s">
        <v>3767</v>
      </c>
      <c r="K89" s="13" t="s">
        <v>5139</v>
      </c>
      <c r="L89" s="14"/>
      <c r="M89" s="15" t="s">
        <v>1183</v>
      </c>
      <c r="N89" s="13" t="s">
        <v>5140</v>
      </c>
      <c r="O89" s="13">
        <v>-0.01</v>
      </c>
      <c r="P89" s="19"/>
      <c r="Q89" s="19"/>
      <c r="R89" s="19"/>
      <c r="S89" s="19"/>
    </row>
    <row r="90" spans="1:19">
      <c r="A90" s="17"/>
      <c r="E90" s="18"/>
    </row>
    <row r="91" spans="1:19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</row>
    <row r="92" spans="1:19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</row>
    <row r="93" spans="1:19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</row>
    <row r="94" spans="1:19">
      <c r="A94" s="18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</row>
    <row r="95" spans="1:19">
      <c r="A95" s="18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</row>
    <row r="96" spans="1:19">
      <c r="A96" s="18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</row>
    <row r="97" spans="1:15">
      <c r="A97" s="18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</row>
    <row r="98" spans="1:15">
      <c r="A98" s="18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</row>
    <row r="99" spans="1:15">
      <c r="A99" s="18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</row>
    <row r="100" spans="1:15">
      <c r="A100" s="18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</row>
    <row r="101" spans="1:15">
      <c r="A101" s="18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</row>
    <row r="102" spans="1:15">
      <c r="A102" s="18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</row>
    <row r="103" spans="1:15">
      <c r="A103" s="18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</row>
    <row r="104" spans="1:15">
      <c r="A104" s="18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</row>
    <row r="105" spans="1:15">
      <c r="A105" s="18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</row>
    <row r="106" spans="1:15">
      <c r="A106" s="18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</row>
    <row r="107" spans="1:15">
      <c r="A107" s="18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</row>
    <row r="108" spans="1:15">
      <c r="A108" s="18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</row>
    <row r="109" spans="1:15">
      <c r="A109" s="18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</row>
    <row r="110" spans="1:15">
      <c r="A110" s="18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</row>
    <row r="111" spans="1:15">
      <c r="A111" s="18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</row>
    <row r="112" spans="1:15">
      <c r="A112" s="18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</row>
    <row r="113" spans="1:15">
      <c r="A113" s="18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</row>
    <row r="114" spans="1:15">
      <c r="A114" s="18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</row>
    <row r="115" spans="1:15">
      <c r="A115" s="18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</row>
    <row r="116" spans="1:15">
      <c r="A116" s="18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</row>
    <row r="117" spans="1:15">
      <c r="A117" s="18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</row>
    <row r="118" spans="1:15">
      <c r="A118" s="18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</row>
    <row r="119" spans="1:15">
      <c r="A119" s="18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</row>
    <row r="120" spans="1:15">
      <c r="A120" s="18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</row>
    <row r="121" spans="1:15">
      <c r="A121" s="18"/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</row>
    <row r="122" spans="1:15">
      <c r="A122" s="18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</row>
    <row r="123" spans="1:15">
      <c r="A123" s="18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</row>
    <row r="124" spans="1:15">
      <c r="A124" s="18"/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</row>
    <row r="125" spans="1:15">
      <c r="A125" s="18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</row>
    <row r="126" spans="1:15">
      <c r="A126" s="18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</row>
    <row r="127" spans="1:15">
      <c r="A127" s="18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</row>
    <row r="128" spans="1:15">
      <c r="A128" s="18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</row>
    <row r="129" spans="1:15">
      <c r="A129" s="18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</row>
    <row r="130" spans="1:15">
      <c r="A130" s="18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</row>
    <row r="131" spans="1:15">
      <c r="A131" s="18"/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</row>
    <row r="132" spans="1:15">
      <c r="A132" s="18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</row>
    <row r="133" spans="1:15">
      <c r="A133" s="18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</row>
    <row r="134" spans="1:15">
      <c r="A134" s="18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</row>
    <row r="135" spans="1:15">
      <c r="A135" s="18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</row>
    <row r="136" spans="1:15">
      <c r="A136" s="18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</row>
    <row r="137" spans="1:15">
      <c r="A137" s="18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</row>
    <row r="138" spans="1:15">
      <c r="A138" s="18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</row>
    <row r="139" spans="1:15">
      <c r="A139" s="18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</row>
    <row r="140" spans="1:15">
      <c r="A140" s="18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</row>
    <row r="141" spans="1:15">
      <c r="A141" s="18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</row>
    <row r="142" spans="1:15">
      <c r="A142" s="18"/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</row>
    <row r="143" spans="1:15">
      <c r="A143" s="18"/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</row>
    <row r="144" spans="1:15">
      <c r="A144" s="18"/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</row>
    <row r="145" spans="1:15">
      <c r="A145" s="18"/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</row>
    <row r="146" spans="1:15">
      <c r="A146" s="18"/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</row>
    <row r="147" spans="1:15">
      <c r="A147" s="18"/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</row>
    <row r="148" spans="1:15">
      <c r="A148" s="18"/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</row>
    <row r="149" spans="1:15">
      <c r="A149" s="18"/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</row>
    <row r="150" spans="1:15">
      <c r="A150" s="18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</row>
    <row r="151" spans="1:15">
      <c r="A151" s="18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</row>
    <row r="152" spans="1:15">
      <c r="A152" s="18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</row>
    <row r="153" spans="1:15">
      <c r="A153" s="18"/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</row>
    <row r="154" spans="1:15">
      <c r="A154" s="18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</row>
    <row r="155" spans="1:15">
      <c r="A155" s="18"/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</row>
    <row r="156" spans="1:15">
      <c r="A156" s="18"/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</row>
    <row r="157" spans="1:15">
      <c r="A157" s="18"/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</row>
    <row r="158" spans="1:15">
      <c r="A158" s="18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</row>
    <row r="159" spans="1:15">
      <c r="A159" s="18"/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</row>
    <row r="160" spans="1:15">
      <c r="A160" s="18"/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</row>
    <row r="161" spans="1:15">
      <c r="A161" s="18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</row>
    <row r="162" spans="1:15">
      <c r="A162" s="18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</row>
    <row r="163" spans="1:15">
      <c r="A163" s="18"/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</row>
    <row r="164" spans="1:15">
      <c r="A164" s="18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</row>
    <row r="165" spans="1:15">
      <c r="A165" s="18"/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</row>
    <row r="166" spans="1:15">
      <c r="A166" s="18"/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</row>
    <row r="167" spans="1:15">
      <c r="A167" s="18"/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</row>
    <row r="168" spans="1:15">
      <c r="A168" s="18"/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</row>
    <row r="169" spans="1:15">
      <c r="A169" s="18"/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</row>
    <row r="170" spans="1:15">
      <c r="A170" s="18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</row>
    <row r="171" spans="1:15">
      <c r="A171" s="18"/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</row>
    <row r="172" spans="1:15">
      <c r="A172" s="18"/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</row>
    <row r="173" spans="1:15">
      <c r="A173" s="18"/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</row>
    <row r="174" spans="1:15">
      <c r="A174" s="18"/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</row>
    <row r="175" spans="1:15">
      <c r="A175" s="18"/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</row>
    <row r="176" spans="1:15">
      <c r="A176" s="18"/>
      <c r="B176" s="18"/>
      <c r="C176" s="18"/>
      <c r="D176" s="18"/>
      <c r="E176" s="18"/>
      <c r="F176" s="18"/>
      <c r="G176" s="18"/>
      <c r="H176" s="18"/>
      <c r="I176" s="18"/>
    </row>
    <row r="177" spans="1:1">
      <c r="A177" s="17"/>
    </row>
    <row r="178" spans="1:1">
      <c r="A178" s="17"/>
    </row>
    <row r="179" spans="1:1">
      <c r="A179" s="17"/>
    </row>
    <row r="180" spans="1:1">
      <c r="A180" s="17"/>
    </row>
    <row r="181" spans="1:1">
      <c r="A181" s="17"/>
    </row>
    <row r="182" spans="1:1">
      <c r="A182" s="17"/>
    </row>
    <row r="183" spans="1:1">
      <c r="A183" s="17"/>
    </row>
    <row r="184" spans="1:1">
      <c r="A184" s="17"/>
    </row>
    <row r="185" spans="1:1">
      <c r="A185" s="17"/>
    </row>
    <row r="186" spans="1:1">
      <c r="A186" s="17"/>
    </row>
    <row r="187" spans="1:1">
      <c r="A187" s="17"/>
    </row>
    <row r="188" spans="1:1">
      <c r="A188" s="17"/>
    </row>
    <row r="189" spans="1:1">
      <c r="A189" s="17"/>
    </row>
    <row r="190" spans="1:1">
      <c r="A190" s="17"/>
    </row>
    <row r="191" spans="1:1">
      <c r="A191" s="17"/>
    </row>
    <row r="192" spans="1:1">
      <c r="A192" s="17"/>
    </row>
    <row r="193" spans="1:1">
      <c r="A193" s="17"/>
    </row>
    <row r="194" spans="1:1">
      <c r="A194" s="17"/>
    </row>
    <row r="195" spans="1:1">
      <c r="A195" s="17"/>
    </row>
    <row r="196" spans="1:1">
      <c r="A196" s="17"/>
    </row>
    <row r="197" spans="1:1">
      <c r="A197" s="17"/>
    </row>
    <row r="198" spans="1:1">
      <c r="A198" s="17"/>
    </row>
    <row r="199" spans="1:1">
      <c r="A199" s="17"/>
    </row>
    <row r="200" spans="1:1">
      <c r="A200" s="17"/>
    </row>
    <row r="201" spans="1:1">
      <c r="A201" s="17"/>
    </row>
    <row r="202" spans="1:1">
      <c r="A202" s="17"/>
    </row>
    <row r="203" spans="1:1">
      <c r="A203" s="17"/>
    </row>
    <row r="204" spans="1:1">
      <c r="A204" s="17"/>
    </row>
    <row r="205" spans="1:1">
      <c r="A205" s="17"/>
    </row>
    <row r="206" spans="1:1">
      <c r="A206" s="17"/>
    </row>
    <row r="207" spans="1:1">
      <c r="A207" s="17"/>
    </row>
    <row r="208" spans="1:1">
      <c r="A208" s="17"/>
    </row>
    <row r="209" spans="1:1">
      <c r="A209" s="17"/>
    </row>
    <row r="210" spans="1:1">
      <c r="A210" s="17"/>
    </row>
    <row r="211" spans="1:1">
      <c r="A211" s="17"/>
    </row>
    <row r="212" spans="1:1">
      <c r="A212" s="17"/>
    </row>
    <row r="213" spans="1:1">
      <c r="A213" s="17"/>
    </row>
    <row r="214" spans="1:1">
      <c r="A214" s="17"/>
    </row>
    <row r="215" spans="1:1">
      <c r="A215" s="17"/>
    </row>
    <row r="216" spans="1:1">
      <c r="A216" s="17"/>
    </row>
    <row r="217" spans="1:1">
      <c r="A217" s="17"/>
    </row>
    <row r="218" spans="1:1">
      <c r="A218" s="17"/>
    </row>
    <row r="219" spans="1:1">
      <c r="A219" s="17"/>
    </row>
    <row r="220" spans="1:1">
      <c r="A220" s="17"/>
    </row>
    <row r="221" spans="1:1">
      <c r="A221" s="17"/>
    </row>
    <row r="222" spans="1:1">
      <c r="A222" s="17"/>
    </row>
    <row r="223" spans="1:1">
      <c r="A223" s="17"/>
    </row>
    <row r="224" spans="1:1">
      <c r="A224" s="17"/>
    </row>
    <row r="225" spans="1:1">
      <c r="A225" s="17"/>
    </row>
    <row r="226" spans="1:1">
      <c r="A226" s="17"/>
    </row>
    <row r="227" spans="1:1">
      <c r="A227" s="17"/>
    </row>
    <row r="228" spans="1:1">
      <c r="A228" s="17"/>
    </row>
    <row r="229" spans="1:1">
      <c r="A229" s="17"/>
    </row>
    <row r="230" spans="1:1">
      <c r="A230" s="17"/>
    </row>
    <row r="231" spans="1:1">
      <c r="A231" s="17"/>
    </row>
    <row r="232" spans="1:1">
      <c r="A232" s="17"/>
    </row>
    <row r="233" spans="1:1">
      <c r="A233" s="17"/>
    </row>
    <row r="234" spans="1:1">
      <c r="A234" s="17"/>
    </row>
    <row r="235" spans="1:1">
      <c r="A235" s="17"/>
    </row>
    <row r="236" spans="1:1">
      <c r="A236" s="17"/>
    </row>
    <row r="237" spans="1:1">
      <c r="A237" s="17"/>
    </row>
    <row r="238" spans="1:1">
      <c r="A238" s="17"/>
    </row>
    <row r="239" spans="1:1">
      <c r="A239" s="17"/>
    </row>
    <row r="240" spans="1:1">
      <c r="A240" s="17"/>
    </row>
    <row r="241" spans="1:1">
      <c r="A241" s="17"/>
    </row>
    <row r="242" spans="1:1">
      <c r="A242" s="17"/>
    </row>
    <row r="243" spans="1:1">
      <c r="A243" s="17"/>
    </row>
    <row r="244" spans="1:1">
      <c r="A244" s="17"/>
    </row>
    <row r="245" spans="1:1">
      <c r="A245" s="17"/>
    </row>
    <row r="246" spans="1:1">
      <c r="A246" s="17"/>
    </row>
    <row r="247" spans="1:1">
      <c r="A247" s="17"/>
    </row>
    <row r="248" spans="1:1">
      <c r="A248" s="17"/>
    </row>
    <row r="249" spans="1:1">
      <c r="A249" s="17"/>
    </row>
    <row r="250" spans="1:1">
      <c r="A250" s="17"/>
    </row>
    <row r="251" spans="1:1">
      <c r="A251" s="17"/>
    </row>
    <row r="252" spans="1:1">
      <c r="A252" s="17"/>
    </row>
    <row r="253" spans="1:1">
      <c r="A253" s="17"/>
    </row>
    <row r="254" spans="1:1">
      <c r="A254" s="17"/>
    </row>
    <row r="255" spans="1:1">
      <c r="A255" s="17"/>
    </row>
    <row r="256" spans="1:1">
      <c r="A256" s="17"/>
    </row>
    <row r="257" spans="1:1">
      <c r="A257" s="17"/>
    </row>
    <row r="258" spans="1:1">
      <c r="A258" s="17"/>
    </row>
    <row r="259" spans="1:1">
      <c r="A259" s="17"/>
    </row>
    <row r="260" spans="1:1">
      <c r="A260" s="17"/>
    </row>
    <row r="261" spans="1:1">
      <c r="A261" s="17"/>
    </row>
    <row r="262" spans="1:1">
      <c r="A262" s="17"/>
    </row>
    <row r="263" spans="1:1">
      <c r="A263" s="17"/>
    </row>
    <row r="264" spans="1:1">
      <c r="A264" s="17"/>
    </row>
    <row r="265" spans="1:1">
      <c r="A265" s="17"/>
    </row>
    <row r="266" spans="1:1">
      <c r="A266" s="17"/>
    </row>
    <row r="267" spans="1:1">
      <c r="A267" s="17"/>
    </row>
    <row r="268" spans="1:1">
      <c r="A268" s="17"/>
    </row>
    <row r="269" spans="1:1">
      <c r="A269" s="17"/>
    </row>
    <row r="270" spans="1:1">
      <c r="A270" s="17"/>
    </row>
    <row r="271" spans="1:1">
      <c r="A271" s="17"/>
    </row>
    <row r="272" spans="1:1">
      <c r="A272" s="17"/>
    </row>
    <row r="273" spans="1:1">
      <c r="A273" s="17"/>
    </row>
    <row r="274" spans="1:1">
      <c r="A274" s="17"/>
    </row>
    <row r="275" spans="1:1">
      <c r="A275" s="17"/>
    </row>
    <row r="276" spans="1:1">
      <c r="A276" s="17"/>
    </row>
    <row r="277" spans="1:1">
      <c r="A277" s="17"/>
    </row>
    <row r="278" spans="1:1">
      <c r="A278" s="17"/>
    </row>
    <row r="279" spans="1:1">
      <c r="A279" s="17"/>
    </row>
    <row r="280" spans="1:1">
      <c r="A280" s="17"/>
    </row>
    <row r="281" spans="1:1">
      <c r="A281" s="17"/>
    </row>
    <row r="282" spans="1:1">
      <c r="A282" s="17"/>
    </row>
    <row r="283" spans="1:1">
      <c r="A283" s="17"/>
    </row>
    <row r="284" spans="1:1">
      <c r="A284" s="17"/>
    </row>
    <row r="285" spans="1:1">
      <c r="A285" s="17"/>
    </row>
    <row r="286" spans="1:1">
      <c r="A286" s="17"/>
    </row>
    <row r="287" spans="1:1">
      <c r="A287" s="17"/>
    </row>
    <row r="288" spans="1:1">
      <c r="A288" s="17"/>
    </row>
    <row r="289" spans="1:1">
      <c r="A289" s="17"/>
    </row>
    <row r="290" spans="1:1">
      <c r="A290" s="17"/>
    </row>
    <row r="291" spans="1:1">
      <c r="A291" s="17"/>
    </row>
    <row r="292" spans="1:1">
      <c r="A292" s="17"/>
    </row>
    <row r="293" spans="1:1">
      <c r="A293" s="17"/>
    </row>
    <row r="294" spans="1:1">
      <c r="A294" s="17"/>
    </row>
    <row r="295" spans="1:1">
      <c r="A295" s="17"/>
    </row>
    <row r="296" spans="1:1">
      <c r="A296" s="17"/>
    </row>
    <row r="297" spans="1:1">
      <c r="A297" s="17"/>
    </row>
    <row r="298" spans="1:1">
      <c r="A298" s="17"/>
    </row>
    <row r="299" spans="1:1">
      <c r="A299" s="17"/>
    </row>
    <row r="300" spans="1:1">
      <c r="A300" s="17"/>
    </row>
    <row r="301" spans="1:1">
      <c r="A301" s="17"/>
    </row>
    <row r="302" spans="1:1">
      <c r="A302" s="17"/>
    </row>
    <row r="303" spans="1:1">
      <c r="A303" s="17"/>
    </row>
    <row r="304" spans="1:1">
      <c r="A304" s="17"/>
    </row>
    <row r="305" spans="1:1">
      <c r="A305" s="17"/>
    </row>
    <row r="306" spans="1:1">
      <c r="A306" s="17"/>
    </row>
    <row r="307" spans="1:1">
      <c r="A307" s="17"/>
    </row>
    <row r="308" spans="1:1">
      <c r="A308" s="17"/>
    </row>
    <row r="309" spans="1:1">
      <c r="A309" s="17"/>
    </row>
    <row r="310" spans="1:1">
      <c r="A310" s="17"/>
    </row>
    <row r="311" spans="1:1">
      <c r="A311" s="17"/>
    </row>
    <row r="312" spans="1:1">
      <c r="A312" s="17"/>
    </row>
    <row r="313" spans="1:1">
      <c r="A313" s="17"/>
    </row>
    <row r="314" spans="1:1">
      <c r="A314" s="17"/>
    </row>
    <row r="315" spans="1:1">
      <c r="A315" s="17"/>
    </row>
    <row r="316" spans="1:1">
      <c r="A316" s="17"/>
    </row>
    <row r="317" spans="1:1">
      <c r="A317" s="17"/>
    </row>
    <row r="318" spans="1:1">
      <c r="A318" s="17"/>
    </row>
    <row r="319" spans="1:1">
      <c r="A319" s="17"/>
    </row>
    <row r="320" spans="1:1">
      <c r="A320" s="17"/>
    </row>
    <row r="321" spans="1:1">
      <c r="A321" s="17"/>
    </row>
    <row r="322" spans="1:1">
      <c r="A322" s="17"/>
    </row>
    <row r="323" spans="1:1">
      <c r="A323" s="17"/>
    </row>
    <row r="324" spans="1:1">
      <c r="A324" s="17"/>
    </row>
    <row r="325" spans="1:1">
      <c r="A325" s="17"/>
    </row>
    <row r="326" spans="1:1">
      <c r="A326" s="17"/>
    </row>
    <row r="327" spans="1:1">
      <c r="A327" s="17"/>
    </row>
    <row r="328" spans="1:1">
      <c r="A328" s="17"/>
    </row>
    <row r="329" spans="1:1">
      <c r="A329" s="17"/>
    </row>
    <row r="330" spans="1:1">
      <c r="A330" s="17"/>
    </row>
    <row r="331" spans="1:1">
      <c r="A331" s="17"/>
    </row>
    <row r="332" spans="1:1">
      <c r="A332" s="17"/>
    </row>
    <row r="333" spans="1:1">
      <c r="A333" s="17"/>
    </row>
    <row r="334" spans="1:1">
      <c r="A334" s="17"/>
    </row>
    <row r="335" spans="1:1">
      <c r="A335" s="17"/>
    </row>
    <row r="336" spans="1:1">
      <c r="A336" s="17"/>
    </row>
    <row r="337" spans="1:1">
      <c r="A337" s="17"/>
    </row>
    <row r="338" spans="1:1">
      <c r="A338" s="17"/>
    </row>
    <row r="339" spans="1:1">
      <c r="A339" s="17"/>
    </row>
    <row r="340" spans="1:1">
      <c r="A340" s="17"/>
    </row>
    <row r="341" spans="1:1">
      <c r="A341" s="17"/>
    </row>
    <row r="342" spans="1:1">
      <c r="A342" s="17"/>
    </row>
    <row r="343" spans="1:1">
      <c r="A343" s="17"/>
    </row>
    <row r="344" spans="1:1">
      <c r="A344" s="17"/>
    </row>
    <row r="345" spans="1:1">
      <c r="A345" s="17"/>
    </row>
    <row r="346" spans="1:1">
      <c r="A346" s="17"/>
    </row>
    <row r="347" spans="1:1">
      <c r="A347" s="17"/>
    </row>
    <row r="348" spans="1:1">
      <c r="A348" s="17"/>
    </row>
    <row r="349" spans="1:1">
      <c r="A349" s="17"/>
    </row>
    <row r="350" spans="1:1">
      <c r="A350" s="17"/>
    </row>
    <row r="351" spans="1:1">
      <c r="A351" s="17"/>
    </row>
    <row r="352" spans="1:1">
      <c r="A352" s="17"/>
    </row>
    <row r="353" spans="1:1">
      <c r="A353" s="17"/>
    </row>
    <row r="354" spans="1:1">
      <c r="A354" s="17"/>
    </row>
    <row r="355" spans="1:1">
      <c r="A355" s="17"/>
    </row>
    <row r="356" spans="1:1">
      <c r="A356" s="17"/>
    </row>
    <row r="357" spans="1:1">
      <c r="A357" s="17"/>
    </row>
    <row r="358" spans="1:1">
      <c r="A358" s="17"/>
    </row>
    <row r="359" spans="1:1">
      <c r="A359" s="17"/>
    </row>
    <row r="360" spans="1:1">
      <c r="A360" s="17"/>
    </row>
    <row r="361" spans="1:1">
      <c r="A361" s="17"/>
    </row>
    <row r="362" spans="1:1">
      <c r="A362" s="17"/>
    </row>
    <row r="363" spans="1:1">
      <c r="A363" s="17"/>
    </row>
    <row r="364" spans="1:1">
      <c r="A364" s="17"/>
    </row>
    <row r="365" spans="1:1">
      <c r="A365" s="17"/>
    </row>
    <row r="366" spans="1:1">
      <c r="A366" s="17"/>
    </row>
    <row r="367" spans="1:1">
      <c r="A367" s="17"/>
    </row>
    <row r="368" spans="1:1">
      <c r="A368" s="17"/>
    </row>
    <row r="369" spans="1:1">
      <c r="A369" s="17"/>
    </row>
    <row r="370" spans="1:1">
      <c r="A370" s="17"/>
    </row>
    <row r="371" spans="1:1">
      <c r="A371" s="17"/>
    </row>
    <row r="372" spans="1:1">
      <c r="A372" s="17"/>
    </row>
    <row r="373" spans="1:1">
      <c r="A373" s="17"/>
    </row>
    <row r="374" spans="1:1">
      <c r="A374" s="17"/>
    </row>
    <row r="375" spans="1:1">
      <c r="A375" s="17"/>
    </row>
    <row r="376" spans="1:1">
      <c r="A376" s="17"/>
    </row>
    <row r="377" spans="1:1">
      <c r="A377" s="17"/>
    </row>
    <row r="378" spans="1:1">
      <c r="A378" s="17"/>
    </row>
    <row r="379" spans="1:1">
      <c r="A379" s="17"/>
    </row>
    <row r="380" spans="1:1">
      <c r="A380" s="17"/>
    </row>
    <row r="381" spans="1:1">
      <c r="A381" s="17"/>
    </row>
    <row r="382" spans="1:1">
      <c r="A382" s="17"/>
    </row>
    <row r="383" spans="1:1">
      <c r="A383" s="17"/>
    </row>
    <row r="384" spans="1:1">
      <c r="A384" s="17"/>
    </row>
    <row r="385" spans="1:1">
      <c r="A385" s="17"/>
    </row>
    <row r="386" spans="1:1">
      <c r="A386" s="17"/>
    </row>
    <row r="387" spans="1:1">
      <c r="A387" s="17"/>
    </row>
    <row r="388" spans="1:1">
      <c r="A388" s="17"/>
    </row>
    <row r="389" spans="1:1">
      <c r="A389" s="17"/>
    </row>
    <row r="390" spans="1:1">
      <c r="A390" s="17"/>
    </row>
    <row r="391" spans="1:1">
      <c r="A391" s="17"/>
    </row>
    <row r="392" spans="1:1">
      <c r="A392" s="17"/>
    </row>
    <row r="393" spans="1:1">
      <c r="A393" s="17"/>
    </row>
    <row r="394" spans="1:1">
      <c r="A394" s="17"/>
    </row>
    <row r="395" spans="1:1">
      <c r="A395" s="17"/>
    </row>
    <row r="396" spans="1:1">
      <c r="A396" s="17"/>
    </row>
    <row r="397" spans="1:1">
      <c r="A397" s="17"/>
    </row>
    <row r="398" spans="1:1">
      <c r="A398" s="17"/>
    </row>
    <row r="399" spans="1:1">
      <c r="A399" s="17"/>
    </row>
    <row r="400" spans="1:1">
      <c r="A400" s="17"/>
    </row>
    <row r="401" spans="1:1">
      <c r="A401" s="17"/>
    </row>
    <row r="402" spans="1:1">
      <c r="A402" s="17"/>
    </row>
    <row r="403" spans="1:1">
      <c r="A403" s="17"/>
    </row>
    <row r="404" spans="1:1">
      <c r="A404" s="17"/>
    </row>
    <row r="405" spans="1:1">
      <c r="A405" s="17"/>
    </row>
    <row r="406" spans="1:1">
      <c r="A406" s="17"/>
    </row>
    <row r="407" spans="1:1">
      <c r="A407" s="17"/>
    </row>
    <row r="408" spans="1:1">
      <c r="A408" s="17"/>
    </row>
    <row r="409" spans="1:1">
      <c r="A409" s="17"/>
    </row>
    <row r="410" spans="1:1">
      <c r="A410" s="17"/>
    </row>
    <row r="411" spans="1:1">
      <c r="A411" s="17"/>
    </row>
    <row r="412" spans="1:1">
      <c r="A412" s="17"/>
    </row>
    <row r="413" spans="1:1">
      <c r="A413" s="17"/>
    </row>
    <row r="414" spans="1:1">
      <c r="A414" s="17"/>
    </row>
    <row r="415" spans="1:1">
      <c r="A415" s="17"/>
    </row>
    <row r="416" spans="1:1">
      <c r="A416" s="17"/>
    </row>
    <row r="417" spans="1:1">
      <c r="A417" s="17"/>
    </row>
    <row r="418" spans="1:1">
      <c r="A418" s="17"/>
    </row>
    <row r="419" spans="1:1">
      <c r="A419" s="17"/>
    </row>
    <row r="420" spans="1:1">
      <c r="A420" s="17"/>
    </row>
    <row r="421" spans="1:1">
      <c r="A421" s="17"/>
    </row>
    <row r="422" spans="1:1">
      <c r="A422" s="17"/>
    </row>
    <row r="423" spans="1:1">
      <c r="A423" s="17"/>
    </row>
    <row r="424" spans="1:1">
      <c r="A424" s="17"/>
    </row>
    <row r="425" spans="1:1">
      <c r="A425" s="17"/>
    </row>
    <row r="426" spans="1:1">
      <c r="A426" s="17"/>
    </row>
    <row r="427" spans="1:1">
      <c r="A427" s="17"/>
    </row>
    <row r="428" spans="1:1">
      <c r="A428" s="17"/>
    </row>
    <row r="429" spans="1:1">
      <c r="A429" s="17"/>
    </row>
    <row r="430" spans="1:1">
      <c r="A430" s="17"/>
    </row>
    <row r="431" spans="1:1">
      <c r="A431" s="17"/>
    </row>
    <row r="432" spans="1:1">
      <c r="A432" s="17"/>
    </row>
    <row r="433" spans="1:1">
      <c r="A433" s="17"/>
    </row>
    <row r="434" spans="1:1">
      <c r="A434" s="17"/>
    </row>
    <row r="435" spans="1:1">
      <c r="A435" s="17"/>
    </row>
    <row r="436" spans="1:1">
      <c r="A436" s="17"/>
    </row>
    <row r="437" spans="1:1">
      <c r="A437" s="17"/>
    </row>
    <row r="438" spans="1:1">
      <c r="A438" s="17"/>
    </row>
    <row r="439" spans="1:1">
      <c r="A439" s="17"/>
    </row>
    <row r="440" spans="1:1">
      <c r="A440" s="17"/>
    </row>
    <row r="441" spans="1:1">
      <c r="A441" s="17"/>
    </row>
    <row r="442" spans="1:1">
      <c r="A442" s="17"/>
    </row>
    <row r="443" spans="1:1">
      <c r="A443" s="17"/>
    </row>
    <row r="444" spans="1:1">
      <c r="A444" s="17"/>
    </row>
    <row r="445" spans="1:1">
      <c r="A445" s="17"/>
    </row>
    <row r="446" spans="1:1">
      <c r="A446" s="17"/>
    </row>
    <row r="447" spans="1:1">
      <c r="A447" s="17"/>
    </row>
    <row r="448" spans="1:1">
      <c r="A448" s="17"/>
    </row>
    <row r="449" spans="1:1">
      <c r="A449" s="17"/>
    </row>
    <row r="450" spans="1:1">
      <c r="A450" s="17"/>
    </row>
    <row r="451" spans="1:1">
      <c r="A451" s="17"/>
    </row>
    <row r="452" spans="1:1">
      <c r="A452" s="17"/>
    </row>
    <row r="453" spans="1:1">
      <c r="A453" s="17"/>
    </row>
    <row r="454" spans="1:1">
      <c r="A454" s="17"/>
    </row>
    <row r="455" spans="1:1">
      <c r="A455" s="17"/>
    </row>
    <row r="456" spans="1:1">
      <c r="A456" s="17"/>
    </row>
    <row r="457" spans="1:1">
      <c r="A457" s="17"/>
    </row>
    <row r="458" spans="1:1">
      <c r="A458" s="17"/>
    </row>
    <row r="459" spans="1:1">
      <c r="A459" s="17"/>
    </row>
    <row r="460" spans="1:1">
      <c r="A460" s="17"/>
    </row>
    <row r="461" spans="1:1">
      <c r="A461" s="17"/>
    </row>
    <row r="462" spans="1:1">
      <c r="A462" s="17"/>
    </row>
    <row r="463" spans="1:1">
      <c r="A463" s="17"/>
    </row>
    <row r="464" spans="1:1">
      <c r="A464" s="17"/>
    </row>
    <row r="465" spans="1:1">
      <c r="A465" s="17"/>
    </row>
    <row r="466" spans="1:1">
      <c r="A466" s="17"/>
    </row>
    <row r="467" spans="1:1">
      <c r="A467" s="17"/>
    </row>
    <row r="468" spans="1:1">
      <c r="A468" s="17"/>
    </row>
    <row r="469" spans="1:1">
      <c r="A469" s="17"/>
    </row>
    <row r="470" spans="1:1">
      <c r="A470" s="17"/>
    </row>
    <row r="471" spans="1:1">
      <c r="A471" s="17"/>
    </row>
    <row r="472" spans="1:1">
      <c r="A472" s="17"/>
    </row>
    <row r="473" spans="1:1">
      <c r="A473" s="17"/>
    </row>
    <row r="474" spans="1:1">
      <c r="A474" s="17"/>
    </row>
    <row r="475" spans="1:1">
      <c r="A475" s="17"/>
    </row>
    <row r="476" spans="1:1">
      <c r="A476" s="17"/>
    </row>
    <row r="477" spans="1:1">
      <c r="A477" s="17"/>
    </row>
    <row r="478" spans="1:1">
      <c r="A478" s="17"/>
    </row>
    <row r="479" spans="1:1">
      <c r="A479" s="17"/>
    </row>
    <row r="480" spans="1:1">
      <c r="A480" s="17"/>
    </row>
    <row r="481" spans="1:1">
      <c r="A481" s="17"/>
    </row>
    <row r="482" spans="1:1">
      <c r="A482" s="17"/>
    </row>
    <row r="483" spans="1:1">
      <c r="A483" s="17"/>
    </row>
    <row r="484" spans="1:1">
      <c r="A484" s="17"/>
    </row>
    <row r="485" spans="1:1">
      <c r="A485" s="17"/>
    </row>
    <row r="486" spans="1:1">
      <c r="A486" s="17"/>
    </row>
    <row r="487" spans="1:1">
      <c r="A487" s="17"/>
    </row>
    <row r="488" spans="1:1">
      <c r="A488" s="17"/>
    </row>
    <row r="489" spans="1:1">
      <c r="A489" s="17"/>
    </row>
    <row r="490" spans="1:1">
      <c r="A490" s="17"/>
    </row>
    <row r="491" spans="1:1">
      <c r="A491" s="17"/>
    </row>
    <row r="492" spans="1:1">
      <c r="A492" s="17"/>
    </row>
    <row r="493" spans="1:1">
      <c r="A493" s="17"/>
    </row>
    <row r="494" spans="1:1">
      <c r="A494" s="17"/>
    </row>
    <row r="495" spans="1:1">
      <c r="A495" s="17"/>
    </row>
    <row r="496" spans="1:1">
      <c r="A496" s="17"/>
    </row>
    <row r="497" spans="1:1">
      <c r="A497" s="17"/>
    </row>
    <row r="498" spans="1:1">
      <c r="A498" s="17"/>
    </row>
    <row r="499" spans="1:1">
      <c r="A499" s="17"/>
    </row>
    <row r="500" spans="1:1">
      <c r="A500" s="17"/>
    </row>
    <row r="501" spans="1:1">
      <c r="A501" s="17"/>
    </row>
    <row r="502" spans="1:1">
      <c r="A502" s="17"/>
    </row>
    <row r="503" spans="1:1">
      <c r="A503" s="17"/>
    </row>
    <row r="504" spans="1:1">
      <c r="A504" s="17"/>
    </row>
    <row r="505" spans="1:1">
      <c r="A505" s="17"/>
    </row>
    <row r="506" spans="1:1">
      <c r="A506" s="17"/>
    </row>
    <row r="507" spans="1:1">
      <c r="A507" s="17"/>
    </row>
    <row r="508" spans="1:1">
      <c r="A508" s="17"/>
    </row>
    <row r="509" spans="1:1">
      <c r="A509" s="17"/>
    </row>
    <row r="510" spans="1:1">
      <c r="A510" s="17"/>
    </row>
    <row r="511" spans="1:1">
      <c r="A511" s="17"/>
    </row>
    <row r="512" spans="1:1">
      <c r="A512" s="17"/>
    </row>
    <row r="513" spans="1:1">
      <c r="A513" s="17"/>
    </row>
    <row r="514" spans="1:1">
      <c r="A514" s="17"/>
    </row>
    <row r="515" spans="1:1">
      <c r="A515" s="17"/>
    </row>
    <row r="516" spans="1:1">
      <c r="A516" s="17"/>
    </row>
    <row r="517" spans="1:1">
      <c r="A517" s="17"/>
    </row>
    <row r="518" spans="1:1">
      <c r="A518" s="17"/>
    </row>
    <row r="519" spans="1:1">
      <c r="A519" s="17"/>
    </row>
    <row r="520" spans="1:1">
      <c r="A520" s="17"/>
    </row>
    <row r="521" spans="1:1">
      <c r="A521" s="17"/>
    </row>
    <row r="522" spans="1:1">
      <c r="A522" s="17"/>
    </row>
    <row r="523" spans="1:1">
      <c r="A523" s="17"/>
    </row>
    <row r="524" spans="1:1">
      <c r="A524" s="17"/>
    </row>
    <row r="525" spans="1:1">
      <c r="A525" s="17"/>
    </row>
    <row r="526" spans="1:1">
      <c r="A526" s="17"/>
    </row>
    <row r="527" spans="1:1">
      <c r="A527" s="17"/>
    </row>
    <row r="528" spans="1:1">
      <c r="A528" s="17"/>
    </row>
    <row r="529" spans="1:1">
      <c r="A529" s="17"/>
    </row>
    <row r="530" spans="1:1">
      <c r="A530" s="17"/>
    </row>
    <row r="531" spans="1:1">
      <c r="A531" s="17"/>
    </row>
    <row r="532" spans="1:1">
      <c r="A532" s="17"/>
    </row>
    <row r="533" spans="1:1">
      <c r="A533" s="17"/>
    </row>
    <row r="534" spans="1:1">
      <c r="A534" s="17"/>
    </row>
    <row r="535" spans="1:1">
      <c r="A535" s="17"/>
    </row>
    <row r="536" spans="1:1">
      <c r="A536" s="17"/>
    </row>
    <row r="537" spans="1:1">
      <c r="A537" s="17"/>
    </row>
    <row r="538" spans="1:1">
      <c r="A538" s="17"/>
    </row>
    <row r="539" spans="1:1">
      <c r="A539" s="17"/>
    </row>
    <row r="540" spans="1:1">
      <c r="A540" s="17"/>
    </row>
    <row r="541" spans="1:1">
      <c r="A541" s="17"/>
    </row>
    <row r="542" spans="1:1">
      <c r="A542" s="17"/>
    </row>
    <row r="543" spans="1:1">
      <c r="A543" s="17"/>
    </row>
    <row r="544" spans="1:1">
      <c r="A544" s="17"/>
    </row>
    <row r="545" spans="1:1">
      <c r="A545" s="17"/>
    </row>
    <row r="546" spans="1:1">
      <c r="A546" s="17"/>
    </row>
    <row r="547" spans="1:1">
      <c r="A547" s="17"/>
    </row>
    <row r="548" spans="1:1">
      <c r="A548" s="17"/>
    </row>
    <row r="549" spans="1:1">
      <c r="A549" s="17"/>
    </row>
    <row r="550" spans="1:1">
      <c r="A550" s="17"/>
    </row>
    <row r="551" spans="1:1">
      <c r="A551" s="17"/>
    </row>
    <row r="552" spans="1:1">
      <c r="A552" s="17"/>
    </row>
    <row r="553" spans="1:1">
      <c r="A553" s="17"/>
    </row>
    <row r="554" spans="1:1">
      <c r="A554" s="17"/>
    </row>
    <row r="555" spans="1:1">
      <c r="A555" s="17"/>
    </row>
    <row r="556" spans="1:1">
      <c r="A556" s="17"/>
    </row>
    <row r="557" spans="1:1">
      <c r="A557" s="17"/>
    </row>
    <row r="558" spans="1:1">
      <c r="A558" s="17"/>
    </row>
    <row r="559" spans="1:1">
      <c r="A559" s="17"/>
    </row>
    <row r="560" spans="1:1">
      <c r="A560" s="17"/>
    </row>
    <row r="561" spans="1:1">
      <c r="A561" s="17"/>
    </row>
    <row r="562" spans="1:1">
      <c r="A562" s="17"/>
    </row>
    <row r="563" spans="1:1">
      <c r="A563" s="17"/>
    </row>
    <row r="564" spans="1:1">
      <c r="A564" s="17"/>
    </row>
    <row r="565" spans="1:1">
      <c r="A565" s="17"/>
    </row>
    <row r="566" spans="1:1">
      <c r="A566" s="17"/>
    </row>
    <row r="567" spans="1:1">
      <c r="A567" s="17"/>
    </row>
    <row r="568" spans="1:1">
      <c r="A568" s="17"/>
    </row>
    <row r="569" spans="1:1">
      <c r="A569" s="17"/>
    </row>
    <row r="570" spans="1:1">
      <c r="A570" s="17"/>
    </row>
    <row r="571" spans="1:1">
      <c r="A571" s="17"/>
    </row>
    <row r="572" spans="1:1">
      <c r="A572" s="17"/>
    </row>
    <row r="573" spans="1:1">
      <c r="A573" s="17"/>
    </row>
    <row r="574" spans="1:1">
      <c r="A574" s="17"/>
    </row>
    <row r="575" spans="1:1">
      <c r="A575" s="17"/>
    </row>
    <row r="576" spans="1:1">
      <c r="A576" s="17"/>
    </row>
    <row r="577" spans="1:1">
      <c r="A577" s="17"/>
    </row>
    <row r="578" spans="1:1">
      <c r="A578" s="17"/>
    </row>
    <row r="579" spans="1:1">
      <c r="A579" s="17"/>
    </row>
    <row r="580" spans="1:1">
      <c r="A580" s="17"/>
    </row>
    <row r="581" spans="1:1">
      <c r="A581" s="17"/>
    </row>
    <row r="582" spans="1:1">
      <c r="A582" s="17"/>
    </row>
    <row r="583" spans="1:1">
      <c r="A583" s="17"/>
    </row>
    <row r="584" spans="1:1">
      <c r="A584" s="17"/>
    </row>
    <row r="585" spans="1:1">
      <c r="A585" s="17"/>
    </row>
    <row r="586" spans="1:1">
      <c r="A586" s="17"/>
    </row>
    <row r="587" spans="1:1">
      <c r="A587" s="17"/>
    </row>
    <row r="588" spans="1:1">
      <c r="A588" s="17"/>
    </row>
    <row r="589" spans="1:1">
      <c r="A589" s="17"/>
    </row>
    <row r="590" spans="1:1">
      <c r="A590" s="17"/>
    </row>
    <row r="591" spans="1:1">
      <c r="A591" s="17"/>
    </row>
    <row r="592" spans="1:1">
      <c r="A592" s="17"/>
    </row>
    <row r="593" spans="1:1">
      <c r="A593" s="17"/>
    </row>
    <row r="594" spans="1:1">
      <c r="A594" s="17"/>
    </row>
    <row r="595" spans="1:1">
      <c r="A595" s="17"/>
    </row>
    <row r="596" spans="1:1">
      <c r="A596" s="17"/>
    </row>
    <row r="597" spans="1:1">
      <c r="A597" s="17"/>
    </row>
    <row r="598" spans="1:1">
      <c r="A598" s="17"/>
    </row>
    <row r="599" spans="1:1">
      <c r="A599" s="17"/>
    </row>
    <row r="600" spans="1:1">
      <c r="A600" s="17"/>
    </row>
    <row r="601" spans="1:1">
      <c r="A601" s="17"/>
    </row>
    <row r="602" spans="1:1">
      <c r="A602" s="17"/>
    </row>
    <row r="603" spans="1:1">
      <c r="A603" s="17"/>
    </row>
    <row r="604" spans="1:1">
      <c r="A604" s="17"/>
    </row>
    <row r="605" spans="1:1">
      <c r="A605" s="17"/>
    </row>
    <row r="606" spans="1:1">
      <c r="A606" s="17"/>
    </row>
    <row r="607" spans="1:1">
      <c r="A607" s="17"/>
    </row>
    <row r="608" spans="1:1">
      <c r="A608" s="17"/>
    </row>
    <row r="609" spans="1:1">
      <c r="A609" s="17"/>
    </row>
    <row r="610" spans="1:1">
      <c r="A610" s="17"/>
    </row>
    <row r="611" spans="1:1">
      <c r="A611" s="17"/>
    </row>
    <row r="612" spans="1:1">
      <c r="A612" s="17"/>
    </row>
    <row r="613" spans="1:1">
      <c r="A613" s="17"/>
    </row>
    <row r="614" spans="1:1">
      <c r="A614" s="17"/>
    </row>
    <row r="615" spans="1:1">
      <c r="A615" s="17"/>
    </row>
    <row r="616" spans="1:1">
      <c r="A616" s="17"/>
    </row>
    <row r="617" spans="1:1">
      <c r="A617" s="17"/>
    </row>
    <row r="618" spans="1:1">
      <c r="A618" s="17"/>
    </row>
    <row r="619" spans="1:1">
      <c r="A619" s="17"/>
    </row>
    <row r="620" spans="1:1">
      <c r="A620" s="17"/>
    </row>
    <row r="621" spans="1:1">
      <c r="A621" s="17"/>
    </row>
    <row r="622" spans="1:1">
      <c r="A622" s="17"/>
    </row>
    <row r="623" spans="1:1">
      <c r="A623" s="17"/>
    </row>
    <row r="624" spans="1:1">
      <c r="A624" s="17"/>
    </row>
    <row r="625" spans="1:1">
      <c r="A625" s="17"/>
    </row>
    <row r="626" spans="1:1">
      <c r="A626" s="17"/>
    </row>
    <row r="627" spans="1:1">
      <c r="A627" s="17"/>
    </row>
    <row r="628" spans="1:1">
      <c r="A628" s="17"/>
    </row>
    <row r="629" spans="1:1">
      <c r="A629" s="17"/>
    </row>
    <row r="630" spans="1:1">
      <c r="A630" s="17"/>
    </row>
    <row r="631" spans="1:1">
      <c r="A631" s="17"/>
    </row>
    <row r="632" spans="1:1">
      <c r="A632" s="17"/>
    </row>
    <row r="633" spans="1:1">
      <c r="A633" s="17"/>
    </row>
    <row r="634" spans="1:1">
      <c r="A634" s="17"/>
    </row>
    <row r="635" spans="1:1">
      <c r="A635" s="17"/>
    </row>
    <row r="636" spans="1:1">
      <c r="A636" s="17"/>
    </row>
    <row r="637" spans="1:1">
      <c r="A637" s="17"/>
    </row>
    <row r="638" spans="1:1">
      <c r="A638" s="17"/>
    </row>
    <row r="639" spans="1:1">
      <c r="A639" s="17"/>
    </row>
    <row r="640" spans="1:1">
      <c r="A640" s="17"/>
    </row>
    <row r="641" spans="1:1">
      <c r="A641" s="17"/>
    </row>
    <row r="642" spans="1:1">
      <c r="A642" s="17"/>
    </row>
    <row r="643" spans="1:1">
      <c r="A643" s="17"/>
    </row>
    <row r="644" spans="1:1">
      <c r="A644" s="17"/>
    </row>
    <row r="645" spans="1:1">
      <c r="A645" s="17"/>
    </row>
    <row r="646" spans="1:1">
      <c r="A646" s="17"/>
    </row>
    <row r="647" spans="1:1">
      <c r="A647" s="17"/>
    </row>
    <row r="648" spans="1:1">
      <c r="A648" s="17"/>
    </row>
    <row r="649" spans="1:1">
      <c r="A649" s="17"/>
    </row>
    <row r="650" spans="1:1">
      <c r="A650" s="17"/>
    </row>
    <row r="651" spans="1:1">
      <c r="A651" s="17"/>
    </row>
    <row r="652" spans="1:1">
      <c r="A652" s="17"/>
    </row>
    <row r="653" spans="1:1">
      <c r="A653" s="17"/>
    </row>
    <row r="654" spans="1:1">
      <c r="A654" s="17"/>
    </row>
    <row r="655" spans="1:1">
      <c r="A655" s="17"/>
    </row>
    <row r="656" spans="1:1">
      <c r="A656" s="17"/>
    </row>
    <row r="657" spans="1:1">
      <c r="A657" s="17"/>
    </row>
    <row r="658" spans="1:1">
      <c r="A658" s="17"/>
    </row>
    <row r="659" spans="1:1">
      <c r="A659" s="17"/>
    </row>
    <row r="660" spans="1:1">
      <c r="A660" s="17"/>
    </row>
    <row r="661" spans="1:1">
      <c r="A661" s="17"/>
    </row>
    <row r="662" spans="1:1">
      <c r="A662" s="17"/>
    </row>
    <row r="663" spans="1:1">
      <c r="A663" s="17"/>
    </row>
    <row r="664" spans="1:1">
      <c r="A664" s="17"/>
    </row>
    <row r="665" spans="1:1">
      <c r="A665" s="17"/>
    </row>
    <row r="666" spans="1:1">
      <c r="A666" s="17"/>
    </row>
    <row r="667" spans="1:1">
      <c r="A667" s="17"/>
    </row>
    <row r="668" spans="1:1">
      <c r="A668" s="17"/>
    </row>
    <row r="669" spans="1:1">
      <c r="A669" s="17"/>
    </row>
    <row r="670" spans="1:1">
      <c r="A670" s="17"/>
    </row>
    <row r="671" spans="1:1">
      <c r="A671" s="17"/>
    </row>
    <row r="672" spans="1:1">
      <c r="A672" s="17"/>
    </row>
    <row r="673" spans="1:1">
      <c r="A673" s="17"/>
    </row>
    <row r="674" spans="1:1">
      <c r="A674" s="17"/>
    </row>
    <row r="675" spans="1:1">
      <c r="A675" s="17"/>
    </row>
    <row r="676" spans="1:1">
      <c r="A676" s="17"/>
    </row>
    <row r="677" spans="1:1">
      <c r="A677" s="17"/>
    </row>
    <row r="678" spans="1:1">
      <c r="A678" s="17"/>
    </row>
    <row r="679" spans="1:1">
      <c r="A679" s="17"/>
    </row>
    <row r="680" spans="1:1">
      <c r="A680" s="17"/>
    </row>
    <row r="681" spans="1:1">
      <c r="A681" s="17"/>
    </row>
    <row r="682" spans="1:1">
      <c r="A682" s="17"/>
    </row>
    <row r="683" spans="1:1">
      <c r="A683" s="17"/>
    </row>
    <row r="684" spans="1:1">
      <c r="A684" s="17"/>
    </row>
    <row r="685" spans="1:1">
      <c r="A685" s="17"/>
    </row>
    <row r="686" spans="1:1">
      <c r="A686" s="17"/>
    </row>
    <row r="687" spans="1:1">
      <c r="A687" s="17"/>
    </row>
    <row r="688" spans="1:1">
      <c r="A688" s="17"/>
    </row>
    <row r="689" spans="1:1">
      <c r="A689" s="17"/>
    </row>
    <row r="690" spans="1:1">
      <c r="A690" s="17"/>
    </row>
    <row r="691" spans="1:1">
      <c r="A691" s="17"/>
    </row>
    <row r="692" spans="1:1">
      <c r="A692" s="17"/>
    </row>
    <row r="693" spans="1:1">
      <c r="A693" s="17"/>
    </row>
    <row r="694" spans="1:1">
      <c r="A694" s="17"/>
    </row>
    <row r="695" spans="1:1">
      <c r="A695" s="17"/>
    </row>
    <row r="696" spans="1:1">
      <c r="A696" s="17"/>
    </row>
    <row r="697" spans="1:1">
      <c r="A697" s="17"/>
    </row>
    <row r="698" spans="1:1">
      <c r="A698" s="17"/>
    </row>
    <row r="699" spans="1:1">
      <c r="A699" s="17"/>
    </row>
    <row r="700" spans="1:1">
      <c r="A700" s="17"/>
    </row>
    <row r="701" spans="1:1">
      <c r="A701" s="17"/>
    </row>
    <row r="702" spans="1:1">
      <c r="A702" s="17"/>
    </row>
    <row r="703" spans="1:1">
      <c r="A703" s="17"/>
    </row>
    <row r="704" spans="1:1">
      <c r="A704" s="17"/>
    </row>
    <row r="705" spans="1:1">
      <c r="A705" s="17"/>
    </row>
    <row r="706" spans="1:1">
      <c r="A706" s="17"/>
    </row>
    <row r="707" spans="1:1">
      <c r="A707" s="17"/>
    </row>
    <row r="708" spans="1:1">
      <c r="A708" s="17"/>
    </row>
    <row r="709" spans="1:1">
      <c r="A709" s="17"/>
    </row>
    <row r="710" spans="1:1">
      <c r="A710" s="17"/>
    </row>
    <row r="711" spans="1:1">
      <c r="A711" s="17"/>
    </row>
    <row r="712" spans="1:1">
      <c r="A712" s="17"/>
    </row>
    <row r="713" spans="1:1">
      <c r="A713" s="17"/>
    </row>
    <row r="714" spans="1:1">
      <c r="A714" s="17"/>
    </row>
    <row r="715" spans="1:1">
      <c r="A715" s="17"/>
    </row>
    <row r="716" spans="1:1">
      <c r="A716" s="17"/>
    </row>
    <row r="717" spans="1:1">
      <c r="A717" s="17"/>
    </row>
    <row r="718" spans="1:1">
      <c r="A718" s="17"/>
    </row>
    <row r="719" spans="1:1">
      <c r="A719" s="17"/>
    </row>
    <row r="720" spans="1:1">
      <c r="A720" s="17"/>
    </row>
    <row r="721" spans="1:1">
      <c r="A721" s="17"/>
    </row>
    <row r="722" spans="1:1">
      <c r="A722" s="17"/>
    </row>
    <row r="723" spans="1:1">
      <c r="A723" s="17"/>
    </row>
    <row r="724" spans="1:1">
      <c r="A724" s="17"/>
    </row>
    <row r="725" spans="1:1">
      <c r="A725" s="17"/>
    </row>
    <row r="726" spans="1:1">
      <c r="A726" s="17"/>
    </row>
    <row r="727" spans="1:1">
      <c r="A727" s="17"/>
    </row>
    <row r="728" spans="1:1">
      <c r="A728" s="17"/>
    </row>
    <row r="729" spans="1:1">
      <c r="A729" s="17"/>
    </row>
    <row r="730" spans="1:1">
      <c r="A730" s="17"/>
    </row>
    <row r="731" spans="1:1">
      <c r="A731" s="17"/>
    </row>
    <row r="732" spans="1:1">
      <c r="A732" s="17"/>
    </row>
    <row r="733" spans="1:1">
      <c r="A733" s="17"/>
    </row>
    <row r="734" spans="1:1">
      <c r="A734" s="17"/>
    </row>
    <row r="735" spans="1:1">
      <c r="A735" s="17"/>
    </row>
    <row r="736" spans="1:1">
      <c r="A736" s="17"/>
    </row>
    <row r="737" spans="1:1">
      <c r="A737" s="17"/>
    </row>
    <row r="738" spans="1:1">
      <c r="A738" s="17"/>
    </row>
    <row r="739" spans="1:1">
      <c r="A739" s="17"/>
    </row>
    <row r="740" spans="1:1">
      <c r="A740" s="17"/>
    </row>
    <row r="741" spans="1:1">
      <c r="A741" s="17"/>
    </row>
    <row r="742" spans="1:1">
      <c r="A742" s="17"/>
    </row>
    <row r="743" spans="1:1">
      <c r="A743" s="17"/>
    </row>
    <row r="744" spans="1:1">
      <c r="A744" s="17"/>
    </row>
    <row r="745" spans="1:1">
      <c r="A745" s="17"/>
    </row>
    <row r="746" spans="1:1">
      <c r="A746" s="17"/>
    </row>
    <row r="747" spans="1:1">
      <c r="A747" s="17"/>
    </row>
    <row r="748" spans="1:1">
      <c r="A748" s="17"/>
    </row>
    <row r="749" spans="1:1">
      <c r="A749" s="17"/>
    </row>
    <row r="750" spans="1:1">
      <c r="A750" s="17"/>
    </row>
    <row r="751" spans="1:1">
      <c r="A751" s="17"/>
    </row>
    <row r="752" spans="1:1">
      <c r="A752" s="17"/>
    </row>
    <row r="753" spans="1:1">
      <c r="A753" s="17"/>
    </row>
    <row r="754" spans="1:1">
      <c r="A754" s="17"/>
    </row>
    <row r="755" spans="1:1">
      <c r="A755" s="17"/>
    </row>
    <row r="756" spans="1:1">
      <c r="A756" s="17"/>
    </row>
    <row r="757" spans="1:1">
      <c r="A757" s="17"/>
    </row>
    <row r="758" spans="1:1">
      <c r="A758" s="17"/>
    </row>
    <row r="759" spans="1:1">
      <c r="A759" s="17"/>
    </row>
    <row r="760" spans="1:1">
      <c r="A760" s="17"/>
    </row>
    <row r="761" spans="1:1">
      <c r="A761" s="17"/>
    </row>
    <row r="762" spans="1:1">
      <c r="A762" s="17"/>
    </row>
    <row r="763" spans="1:1">
      <c r="A763" s="17"/>
    </row>
    <row r="764" spans="1:1">
      <c r="A764" s="17"/>
    </row>
    <row r="765" spans="1:1">
      <c r="A765" s="17"/>
    </row>
    <row r="766" spans="1:1">
      <c r="A766" s="17"/>
    </row>
    <row r="767" spans="1:1">
      <c r="A767" s="17"/>
    </row>
    <row r="768" spans="1:1">
      <c r="A768" s="17"/>
    </row>
    <row r="769" spans="1:1">
      <c r="A769" s="17"/>
    </row>
    <row r="770" spans="1:1">
      <c r="A770" s="17"/>
    </row>
    <row r="771" spans="1:1">
      <c r="A771" s="17"/>
    </row>
    <row r="772" spans="1:1">
      <c r="A772" s="17"/>
    </row>
    <row r="773" spans="1:1">
      <c r="A773" s="17"/>
    </row>
    <row r="774" spans="1:1">
      <c r="A774" s="17"/>
    </row>
    <row r="775" spans="1:1">
      <c r="A775" s="17"/>
    </row>
    <row r="776" spans="1:1">
      <c r="A776" s="17"/>
    </row>
    <row r="777" spans="1:1">
      <c r="A777" s="17"/>
    </row>
    <row r="778" spans="1:1">
      <c r="A778" s="17"/>
    </row>
    <row r="779" spans="1:1">
      <c r="A779" s="17"/>
    </row>
    <row r="780" spans="1:1">
      <c r="A780" s="17"/>
    </row>
    <row r="781" spans="1:1">
      <c r="A781" s="17"/>
    </row>
    <row r="782" spans="1:1">
      <c r="A782" s="17"/>
    </row>
    <row r="783" spans="1:1">
      <c r="A783" s="17"/>
    </row>
    <row r="784" spans="1:1">
      <c r="A784" s="17"/>
    </row>
    <row r="785" spans="1:1">
      <c r="A785" s="17"/>
    </row>
    <row r="786" spans="1:1">
      <c r="A786" s="17"/>
    </row>
    <row r="787" spans="1:1">
      <c r="A787" s="17"/>
    </row>
    <row r="788" spans="1:1">
      <c r="A788" s="17"/>
    </row>
    <row r="789" spans="1:1">
      <c r="A789" s="17"/>
    </row>
    <row r="790" spans="1:1">
      <c r="A790" s="17"/>
    </row>
    <row r="791" spans="1:1">
      <c r="A791" s="17"/>
    </row>
    <row r="792" spans="1:1">
      <c r="A792" s="17"/>
    </row>
    <row r="793" spans="1:1">
      <c r="A793" s="17"/>
    </row>
    <row r="794" spans="1:1">
      <c r="A794" s="17"/>
    </row>
    <row r="795" spans="1:1">
      <c r="A795" s="17"/>
    </row>
    <row r="796" spans="1:1">
      <c r="A796" s="17"/>
    </row>
    <row r="797" spans="1:1">
      <c r="A797" s="17"/>
    </row>
    <row r="798" spans="1:1">
      <c r="A798" s="17"/>
    </row>
    <row r="799" spans="1:1">
      <c r="A799" s="17"/>
    </row>
    <row r="800" spans="1:1">
      <c r="A800" s="17"/>
    </row>
    <row r="801" spans="1:1">
      <c r="A801" s="17"/>
    </row>
    <row r="802" spans="1:1">
      <c r="A802" s="17"/>
    </row>
    <row r="803" spans="1:1">
      <c r="A803" s="17"/>
    </row>
    <row r="804" spans="1:1">
      <c r="A804" s="17"/>
    </row>
    <row r="805" spans="1:1">
      <c r="A805" s="17"/>
    </row>
    <row r="806" spans="1:1">
      <c r="A806" s="17"/>
    </row>
    <row r="807" spans="1:1">
      <c r="A807" s="17"/>
    </row>
    <row r="808" spans="1:1">
      <c r="A808" s="17"/>
    </row>
    <row r="809" spans="1:1">
      <c r="A809" s="17"/>
    </row>
    <row r="810" spans="1:1">
      <c r="A810" s="17"/>
    </row>
    <row r="811" spans="1:1">
      <c r="A811" s="17"/>
    </row>
    <row r="812" spans="1:1">
      <c r="A812" s="17"/>
    </row>
    <row r="813" spans="1:1">
      <c r="A813" s="17"/>
    </row>
    <row r="814" spans="1:1">
      <c r="A814" s="17"/>
    </row>
    <row r="815" spans="1:1">
      <c r="A815" s="17"/>
    </row>
    <row r="816" spans="1:1">
      <c r="A816" s="17"/>
    </row>
    <row r="817" spans="1:1">
      <c r="A817" s="17"/>
    </row>
    <row r="818" spans="1:1">
      <c r="A818" s="17"/>
    </row>
    <row r="819" spans="1:1">
      <c r="A819" s="17"/>
    </row>
    <row r="820" spans="1:1">
      <c r="A820" s="17"/>
    </row>
    <row r="821" spans="1:1">
      <c r="A821" s="17"/>
    </row>
    <row r="822" spans="1:1">
      <c r="A822" s="17"/>
    </row>
    <row r="823" spans="1:1">
      <c r="A823" s="17"/>
    </row>
    <row r="824" spans="1:1">
      <c r="A824" s="17"/>
    </row>
    <row r="825" spans="1:1">
      <c r="A825" s="17"/>
    </row>
    <row r="826" spans="1:1">
      <c r="A826" s="17"/>
    </row>
    <row r="827" spans="1:1">
      <c r="A827" s="17"/>
    </row>
    <row r="828" spans="1:1">
      <c r="A828" s="17"/>
    </row>
    <row r="829" spans="1:1">
      <c r="A829" s="17"/>
    </row>
    <row r="830" spans="1:1">
      <c r="A830" s="17"/>
    </row>
    <row r="831" spans="1:1">
      <c r="A831" s="17"/>
    </row>
    <row r="832" spans="1:1">
      <c r="A832" s="17"/>
    </row>
    <row r="833" spans="1:1">
      <c r="A833" s="17"/>
    </row>
    <row r="834" spans="1:1">
      <c r="A834" s="17"/>
    </row>
    <row r="835" spans="1:1">
      <c r="A835" s="17"/>
    </row>
    <row r="836" spans="1:1">
      <c r="A836" s="17"/>
    </row>
    <row r="837" spans="1:1">
      <c r="A837" s="17"/>
    </row>
    <row r="838" spans="1:1">
      <c r="A838" s="17"/>
    </row>
    <row r="839" spans="1:1">
      <c r="A839" s="17"/>
    </row>
    <row r="840" spans="1:1">
      <c r="A840" s="17"/>
    </row>
    <row r="841" spans="1:1">
      <c r="A841" s="17"/>
    </row>
    <row r="842" spans="1:1">
      <c r="A842" s="17"/>
    </row>
    <row r="843" spans="1:1">
      <c r="A843" s="17"/>
    </row>
    <row r="844" spans="1:1">
      <c r="A844" s="17"/>
    </row>
    <row r="845" spans="1:1">
      <c r="A845" s="17"/>
    </row>
    <row r="846" spans="1:1">
      <c r="A846" s="17"/>
    </row>
    <row r="847" spans="1:1">
      <c r="A847" s="17"/>
    </row>
    <row r="848" spans="1:1">
      <c r="A848" s="17"/>
    </row>
    <row r="849" spans="1:1">
      <c r="A849" s="17"/>
    </row>
    <row r="850" spans="1:1">
      <c r="A850" s="17"/>
    </row>
    <row r="851" spans="1:1">
      <c r="A851" s="17"/>
    </row>
    <row r="852" spans="1:1">
      <c r="A852" s="17"/>
    </row>
    <row r="853" spans="1:1">
      <c r="A853" s="17"/>
    </row>
    <row r="854" spans="1:1">
      <c r="A854" s="17"/>
    </row>
    <row r="855" spans="1:1">
      <c r="A855" s="17"/>
    </row>
    <row r="856" spans="1:1">
      <c r="A856" s="17"/>
    </row>
    <row r="857" spans="1:1">
      <c r="A857" s="17"/>
    </row>
    <row r="858" spans="1:1">
      <c r="A858" s="17"/>
    </row>
    <row r="859" spans="1:1">
      <c r="A859" s="17"/>
    </row>
    <row r="860" spans="1:1">
      <c r="A860" s="17"/>
    </row>
    <row r="861" spans="1:1">
      <c r="A861" s="17"/>
    </row>
    <row r="862" spans="1:1">
      <c r="A862" s="17"/>
    </row>
    <row r="863" spans="1:1">
      <c r="A863" s="17"/>
    </row>
    <row r="864" spans="1:1">
      <c r="A864" s="17"/>
    </row>
    <row r="865" spans="1:1">
      <c r="A865" s="17"/>
    </row>
    <row r="866" spans="1:1">
      <c r="A866" s="17"/>
    </row>
    <row r="867" spans="1:1">
      <c r="A867" s="17"/>
    </row>
    <row r="868" spans="1:1">
      <c r="A868" s="17"/>
    </row>
    <row r="869" spans="1:1">
      <c r="A869" s="17"/>
    </row>
    <row r="870" spans="1:1">
      <c r="A870" s="17"/>
    </row>
    <row r="871" spans="1:1">
      <c r="A871" s="17"/>
    </row>
    <row r="872" spans="1:1">
      <c r="A872" s="17"/>
    </row>
    <row r="873" spans="1:1">
      <c r="A873" s="17"/>
    </row>
    <row r="874" spans="1:1">
      <c r="A874" s="17"/>
    </row>
    <row r="875" spans="1:1">
      <c r="A875" s="17"/>
    </row>
    <row r="876" spans="1:1">
      <c r="A876" s="17"/>
    </row>
    <row r="877" spans="1:1">
      <c r="A877" s="17"/>
    </row>
    <row r="878" spans="1:1">
      <c r="A878" s="17"/>
    </row>
    <row r="879" spans="1:1">
      <c r="A879" s="17"/>
    </row>
    <row r="880" spans="1:1">
      <c r="A880" s="17"/>
    </row>
    <row r="881" spans="1:1">
      <c r="A881" s="17"/>
    </row>
    <row r="882" spans="1:1">
      <c r="A882" s="17"/>
    </row>
    <row r="883" spans="1:1">
      <c r="A883" s="17"/>
    </row>
    <row r="884" spans="1:1">
      <c r="A884" s="17"/>
    </row>
    <row r="885" spans="1:1">
      <c r="A885" s="17"/>
    </row>
    <row r="886" spans="1:1">
      <c r="A886" s="17"/>
    </row>
    <row r="887" spans="1:1">
      <c r="A887" s="17"/>
    </row>
    <row r="888" spans="1:1">
      <c r="A888" s="17"/>
    </row>
    <row r="889" spans="1:1">
      <c r="A889" s="17"/>
    </row>
    <row r="890" spans="1:1">
      <c r="A890" s="17"/>
    </row>
    <row r="891" spans="1:1">
      <c r="A891" s="17"/>
    </row>
    <row r="892" spans="1:1">
      <c r="A892" s="17"/>
    </row>
    <row r="893" spans="1:1">
      <c r="A893" s="17"/>
    </row>
    <row r="894" spans="1:1">
      <c r="A894" s="17"/>
    </row>
    <row r="895" spans="1:1">
      <c r="A895" s="17"/>
    </row>
    <row r="896" spans="1:1">
      <c r="A896" s="17"/>
    </row>
    <row r="897" spans="1:1">
      <c r="A897" s="17"/>
    </row>
    <row r="898" spans="1:1">
      <c r="A898" s="17"/>
    </row>
    <row r="899" spans="1:1">
      <c r="A899" s="17"/>
    </row>
    <row r="900" spans="1:1">
      <c r="A900" s="17"/>
    </row>
    <row r="901" spans="1:1">
      <c r="A901" s="17"/>
    </row>
    <row r="902" spans="1:1">
      <c r="A902" s="17"/>
    </row>
    <row r="903" spans="1:1">
      <c r="A903" s="17"/>
    </row>
    <row r="904" spans="1:1">
      <c r="A904" s="17"/>
    </row>
    <row r="905" spans="1:1">
      <c r="A905" s="17"/>
    </row>
    <row r="906" spans="1:1">
      <c r="A906" s="17"/>
    </row>
    <row r="907" spans="1:1">
      <c r="A907" s="17"/>
    </row>
    <row r="908" spans="1:1">
      <c r="A908" s="17"/>
    </row>
    <row r="909" spans="1:1">
      <c r="A909" s="17"/>
    </row>
    <row r="910" spans="1:1">
      <c r="A910" s="17"/>
    </row>
    <row r="911" spans="1:1">
      <c r="A911" s="17"/>
    </row>
    <row r="912" spans="1:1">
      <c r="A912" s="17"/>
    </row>
    <row r="913" spans="1:1">
      <c r="A913" s="17"/>
    </row>
    <row r="914" spans="1:1">
      <c r="A914" s="17"/>
    </row>
    <row r="915" spans="1:1">
      <c r="A915" s="17"/>
    </row>
    <row r="916" spans="1:1">
      <c r="A916" s="17"/>
    </row>
    <row r="917" spans="1:1">
      <c r="A917" s="17"/>
    </row>
    <row r="918" spans="1:1">
      <c r="A918" s="17"/>
    </row>
    <row r="919" spans="1:1">
      <c r="A919" s="17"/>
    </row>
    <row r="920" spans="1:1">
      <c r="A920" s="17"/>
    </row>
    <row r="921" spans="1:1">
      <c r="A921" s="17"/>
    </row>
    <row r="922" spans="1:1">
      <c r="A922" s="17"/>
    </row>
    <row r="923" spans="1:1">
      <c r="A923" s="17"/>
    </row>
    <row r="924" spans="1:1">
      <c r="A924" s="17"/>
    </row>
    <row r="925" spans="1:1">
      <c r="A925" s="17"/>
    </row>
    <row r="926" spans="1:1">
      <c r="A926" s="17"/>
    </row>
    <row r="927" spans="1:1">
      <c r="A927" s="17"/>
    </row>
    <row r="928" spans="1:1">
      <c r="A928" s="17"/>
    </row>
    <row r="929" spans="1:1">
      <c r="A929" s="17"/>
    </row>
    <row r="930" spans="1:1">
      <c r="A930" s="17"/>
    </row>
    <row r="931" spans="1:1">
      <c r="A931" s="17"/>
    </row>
    <row r="932" spans="1:1">
      <c r="A932" s="17"/>
    </row>
    <row r="933" spans="1:1">
      <c r="A933" s="17"/>
    </row>
    <row r="934" spans="1:1">
      <c r="A934" s="17"/>
    </row>
    <row r="935" spans="1:1">
      <c r="A935" s="17"/>
    </row>
    <row r="936" spans="1:1">
      <c r="A936" s="17"/>
    </row>
    <row r="937" spans="1:1">
      <c r="A937" s="17"/>
    </row>
    <row r="938" spans="1:1">
      <c r="A938" s="17"/>
    </row>
    <row r="939" spans="1:1">
      <c r="A939" s="17"/>
    </row>
    <row r="940" spans="1:1">
      <c r="A940" s="17"/>
    </row>
    <row r="941" spans="1:1">
      <c r="A941" s="17"/>
    </row>
    <row r="942" spans="1:1">
      <c r="A942" s="17"/>
    </row>
    <row r="943" spans="1:1">
      <c r="A943" s="17"/>
    </row>
    <row r="944" spans="1:1">
      <c r="A944" s="17"/>
    </row>
    <row r="945" spans="1:1">
      <c r="A945" s="17"/>
    </row>
    <row r="946" spans="1:1">
      <c r="A946" s="17"/>
    </row>
    <row r="947" spans="1:1">
      <c r="A947" s="17"/>
    </row>
    <row r="948" spans="1:1">
      <c r="A948" s="17"/>
    </row>
    <row r="949" spans="1:1">
      <c r="A949" s="17"/>
    </row>
    <row r="950" spans="1:1">
      <c r="A950" s="17"/>
    </row>
    <row r="951" spans="1:1">
      <c r="A951" s="17"/>
    </row>
    <row r="952" spans="1:1">
      <c r="A952" s="17"/>
    </row>
    <row r="953" spans="1:1">
      <c r="A953" s="17"/>
    </row>
    <row r="954" spans="1:1">
      <c r="A954" s="17"/>
    </row>
    <row r="955" spans="1:1">
      <c r="A955" s="17"/>
    </row>
    <row r="956" spans="1:1">
      <c r="A956" s="17"/>
    </row>
    <row r="957" spans="1:1">
      <c r="A957" s="17"/>
    </row>
    <row r="958" spans="1:1">
      <c r="A958" s="17"/>
    </row>
    <row r="959" spans="1:1">
      <c r="A959" s="17"/>
    </row>
    <row r="960" spans="1:1">
      <c r="A960" s="17"/>
    </row>
    <row r="961" spans="1:1">
      <c r="A961" s="17"/>
    </row>
    <row r="962" spans="1:1">
      <c r="A962" s="17"/>
    </row>
    <row r="963" spans="1:1">
      <c r="A963" s="17"/>
    </row>
    <row r="964" spans="1:1">
      <c r="A964" s="17"/>
    </row>
    <row r="965" spans="1:1">
      <c r="A965" s="17"/>
    </row>
    <row r="966" spans="1:1">
      <c r="A966" s="17"/>
    </row>
    <row r="967" spans="1:1">
      <c r="A967" s="17"/>
    </row>
    <row r="968" spans="1:1">
      <c r="A968" s="17"/>
    </row>
    <row r="969" spans="1:1">
      <c r="A969" s="17"/>
    </row>
    <row r="970" spans="1:1">
      <c r="A970" s="17"/>
    </row>
    <row r="971" spans="1:1">
      <c r="A971" s="17"/>
    </row>
    <row r="972" spans="1:1">
      <c r="A972" s="17"/>
    </row>
    <row r="973" spans="1:1">
      <c r="A973" s="17"/>
    </row>
    <row r="974" spans="1:1">
      <c r="A974" s="17"/>
    </row>
    <row r="975" spans="1:1">
      <c r="A975" s="17"/>
    </row>
    <row r="976" spans="1:1">
      <c r="A976" s="17"/>
    </row>
    <row r="977" spans="1:1">
      <c r="A977" s="17"/>
    </row>
    <row r="978" spans="1:1">
      <c r="A978" s="17"/>
    </row>
    <row r="979" spans="1:1">
      <c r="A979" s="17"/>
    </row>
    <row r="980" spans="1:1">
      <c r="A980" s="17"/>
    </row>
    <row r="981" spans="1:1">
      <c r="A981" s="17"/>
    </row>
    <row r="982" spans="1:1">
      <c r="A982" s="17"/>
    </row>
    <row r="983" spans="1:1">
      <c r="A983" s="17"/>
    </row>
    <row r="984" spans="1:1">
      <c r="A984" s="17"/>
    </row>
    <row r="985" spans="1:1">
      <c r="A985" s="17"/>
    </row>
    <row r="986" spans="1:1">
      <c r="A986" s="17"/>
    </row>
    <row r="987" spans="1:1">
      <c r="A987" s="17"/>
    </row>
    <row r="988" spans="1:1">
      <c r="A988" s="17"/>
    </row>
    <row r="989" spans="1:1">
      <c r="A989" s="17"/>
    </row>
    <row r="990" spans="1:1">
      <c r="A990" s="17"/>
    </row>
    <row r="991" spans="1:1">
      <c r="A991" s="17"/>
    </row>
    <row r="992" spans="1:1">
      <c r="A992" s="17"/>
    </row>
    <row r="993" spans="1:1">
      <c r="A993" s="17"/>
    </row>
    <row r="994" spans="1:1">
      <c r="A994" s="17"/>
    </row>
    <row r="995" spans="1:1">
      <c r="A995" s="17"/>
    </row>
    <row r="996" spans="1:1">
      <c r="A996" s="17"/>
    </row>
    <row r="997" spans="1:1">
      <c r="A997" s="17"/>
    </row>
    <row r="998" spans="1:1">
      <c r="A998" s="17"/>
    </row>
    <row r="999" spans="1:1">
      <c r="A999" s="17"/>
    </row>
    <row r="1000" spans="1:1">
      <c r="A1000" s="17"/>
    </row>
    <row r="1001" spans="1:1">
      <c r="A1001" s="17"/>
    </row>
    <row r="1002" spans="1:1">
      <c r="A1002" s="17"/>
    </row>
  </sheetData>
  <mergeCells count="5">
    <mergeCell ref="A1:O3"/>
    <mergeCell ref="C4:F4"/>
    <mergeCell ref="G4:I4"/>
    <mergeCell ref="J4:L4"/>
    <mergeCell ref="M4:O4"/>
  </mergeCells>
  <pageMargins left="0" right="0" top="0" bottom="0" header="0" footer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 summaryRight="0"/>
  </sheetPr>
  <dimension ref="A1:S1002"/>
  <sheetViews>
    <sheetView workbookViewId="0">
      <selection activeCell="M14" sqref="M14"/>
    </sheetView>
  </sheetViews>
  <sheetFormatPr defaultColWidth="12.5703125" defaultRowHeight="12.75"/>
  <cols>
    <col min="2" max="2" width="5.140625" customWidth="1"/>
    <col min="3" max="4" width="10.140625" customWidth="1"/>
    <col min="5" max="5" width="6.42578125" customWidth="1"/>
    <col min="6" max="6" width="5.140625" customWidth="1"/>
    <col min="7" max="8" width="10.140625" customWidth="1"/>
    <col min="9" max="9" width="5.140625" customWidth="1"/>
    <col min="10" max="11" width="10.140625" customWidth="1"/>
    <col min="12" max="12" width="5.140625" customWidth="1"/>
    <col min="13" max="14" width="10.140625" customWidth="1"/>
    <col min="15" max="15" width="5.140625" customWidth="1"/>
  </cols>
  <sheetData>
    <row r="1" spans="1:15">
      <c r="A1" s="25" t="s">
        <v>5141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</row>
    <row r="2" spans="1:15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</row>
    <row r="3" spans="1:15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</row>
    <row r="4" spans="1:15">
      <c r="A4" s="11"/>
      <c r="B4" s="11"/>
      <c r="C4" s="25" t="s">
        <v>663</v>
      </c>
      <c r="D4" s="30"/>
      <c r="E4" s="30"/>
      <c r="F4" s="30"/>
      <c r="G4" s="25" t="s">
        <v>664</v>
      </c>
      <c r="H4" s="30"/>
      <c r="I4" s="30"/>
      <c r="J4" s="25" t="s">
        <v>667</v>
      </c>
      <c r="K4" s="30"/>
      <c r="L4" s="30"/>
      <c r="M4" s="25" t="s">
        <v>668</v>
      </c>
      <c r="N4" s="30"/>
      <c r="O4" s="30"/>
    </row>
    <row r="5" spans="1:15" ht="30">
      <c r="A5" s="11" t="s">
        <v>1</v>
      </c>
      <c r="B5" s="11" t="s">
        <v>669</v>
      </c>
      <c r="C5" s="9" t="s">
        <v>670</v>
      </c>
      <c r="D5" s="9" t="s">
        <v>671</v>
      </c>
      <c r="E5" s="9" t="s">
        <v>672</v>
      </c>
      <c r="F5" s="9" t="s">
        <v>673</v>
      </c>
      <c r="G5" s="9" t="s">
        <v>670</v>
      </c>
      <c r="H5" s="9" t="s">
        <v>671</v>
      </c>
      <c r="I5" s="9" t="s">
        <v>673</v>
      </c>
      <c r="J5" s="9" t="s">
        <v>670</v>
      </c>
      <c r="K5" s="9" t="s">
        <v>671</v>
      </c>
      <c r="L5" s="9" t="s">
        <v>673</v>
      </c>
      <c r="M5" s="9" t="s">
        <v>670</v>
      </c>
      <c r="N5" s="9" t="s">
        <v>671</v>
      </c>
      <c r="O5" s="9" t="s">
        <v>673</v>
      </c>
    </row>
    <row r="6" spans="1:15" ht="20.25">
      <c r="A6" s="9" t="s">
        <v>12</v>
      </c>
      <c r="B6" s="13">
        <v>19128</v>
      </c>
      <c r="C6" s="15" t="s">
        <v>758</v>
      </c>
      <c r="D6" s="13" t="s">
        <v>854</v>
      </c>
      <c r="E6" s="13" t="s">
        <v>697</v>
      </c>
      <c r="F6" s="13">
        <v>-1E-3</v>
      </c>
      <c r="G6" s="13" t="s">
        <v>891</v>
      </c>
      <c r="H6" s="13" t="s">
        <v>891</v>
      </c>
      <c r="I6" s="14"/>
      <c r="J6" s="13" t="s">
        <v>801</v>
      </c>
      <c r="K6" s="13" t="s">
        <v>802</v>
      </c>
      <c r="L6" s="14"/>
      <c r="M6" s="13" t="s">
        <v>950</v>
      </c>
      <c r="N6" s="13" t="s">
        <v>950</v>
      </c>
      <c r="O6" s="14"/>
    </row>
    <row r="7" spans="1:15" ht="23.25">
      <c r="A7" s="16" t="s">
        <v>23</v>
      </c>
      <c r="B7" s="13">
        <v>15</v>
      </c>
      <c r="C7" s="13" t="s">
        <v>1017</v>
      </c>
      <c r="D7" s="13" t="s">
        <v>715</v>
      </c>
      <c r="E7" s="13">
        <v>0.66900000000000004</v>
      </c>
      <c r="F7" s="14"/>
      <c r="G7" s="13" t="s">
        <v>5142</v>
      </c>
      <c r="H7" s="13" t="s">
        <v>5143</v>
      </c>
      <c r="I7" s="14"/>
      <c r="J7" s="13" t="s">
        <v>688</v>
      </c>
      <c r="K7" s="13" t="s">
        <v>688</v>
      </c>
      <c r="L7" s="14"/>
      <c r="M7" s="15" t="s">
        <v>2131</v>
      </c>
      <c r="N7" s="13" t="s">
        <v>5144</v>
      </c>
      <c r="O7" s="13">
        <v>-8.0000000000000002E-3</v>
      </c>
    </row>
    <row r="8" spans="1:15" ht="20.25">
      <c r="A8" s="16" t="s">
        <v>33</v>
      </c>
      <c r="B8" s="13">
        <v>2428</v>
      </c>
      <c r="C8" s="13" t="s">
        <v>714</v>
      </c>
      <c r="D8" s="13" t="s">
        <v>696</v>
      </c>
      <c r="E8" s="13">
        <v>5.0000000000000001E-3</v>
      </c>
      <c r="F8" s="14"/>
      <c r="G8" s="13" t="s">
        <v>2131</v>
      </c>
      <c r="H8" s="13" t="s">
        <v>5145</v>
      </c>
      <c r="I8" s="14"/>
      <c r="J8" s="13" t="s">
        <v>5146</v>
      </c>
      <c r="K8" s="13" t="s">
        <v>5147</v>
      </c>
      <c r="L8" s="14"/>
      <c r="M8" s="13" t="s">
        <v>3946</v>
      </c>
      <c r="N8" s="13" t="s">
        <v>1989</v>
      </c>
      <c r="O8" s="14"/>
    </row>
    <row r="9" spans="1:15" ht="20.25">
      <c r="A9" s="16" t="s">
        <v>43</v>
      </c>
      <c r="B9" s="13">
        <v>0</v>
      </c>
      <c r="C9" s="13" t="s">
        <v>1406</v>
      </c>
      <c r="D9" s="13" t="s">
        <v>1406</v>
      </c>
      <c r="E9" s="14"/>
      <c r="F9" s="14"/>
      <c r="G9" s="13" t="s">
        <v>1407</v>
      </c>
      <c r="H9" s="13" t="s">
        <v>1407</v>
      </c>
      <c r="I9" s="14"/>
      <c r="J9" s="13" t="s">
        <v>1406</v>
      </c>
      <c r="K9" s="13" t="s">
        <v>1406</v>
      </c>
      <c r="L9" s="14"/>
      <c r="M9" s="13" t="s">
        <v>1406</v>
      </c>
      <c r="N9" s="13" t="s">
        <v>1406</v>
      </c>
      <c r="O9" s="14"/>
    </row>
    <row r="10" spans="1:15" ht="47.25">
      <c r="A10" s="16" t="s">
        <v>47</v>
      </c>
      <c r="B10" s="13">
        <v>20</v>
      </c>
      <c r="C10" s="13" t="s">
        <v>5148</v>
      </c>
      <c r="D10" s="13" t="s">
        <v>5149</v>
      </c>
      <c r="E10" s="13">
        <v>0.25</v>
      </c>
      <c r="F10" s="14"/>
      <c r="G10" s="13" t="s">
        <v>5150</v>
      </c>
      <c r="H10" s="13" t="s">
        <v>5151</v>
      </c>
      <c r="I10" s="14"/>
      <c r="J10" s="13" t="s">
        <v>5152</v>
      </c>
      <c r="K10" s="13" t="s">
        <v>5153</v>
      </c>
      <c r="L10" s="14"/>
      <c r="M10" s="13" t="s">
        <v>2015</v>
      </c>
      <c r="N10" s="13" t="s">
        <v>817</v>
      </c>
      <c r="O10" s="14"/>
    </row>
    <row r="11" spans="1:15" ht="20.25">
      <c r="A11" s="16" t="s">
        <v>55</v>
      </c>
      <c r="B11" s="13">
        <v>238</v>
      </c>
      <c r="C11" s="13" t="s">
        <v>5154</v>
      </c>
      <c r="D11" s="13" t="s">
        <v>5155</v>
      </c>
      <c r="E11" s="13">
        <v>0.22900000000000001</v>
      </c>
      <c r="F11" s="14"/>
      <c r="G11" s="13" t="s">
        <v>5156</v>
      </c>
      <c r="H11" s="13" t="s">
        <v>5157</v>
      </c>
      <c r="I11" s="14"/>
      <c r="J11" s="13" t="s">
        <v>5158</v>
      </c>
      <c r="K11" s="13" t="s">
        <v>5159</v>
      </c>
      <c r="L11" s="14"/>
      <c r="M11" s="13" t="s">
        <v>3697</v>
      </c>
      <c r="N11" s="13" t="s">
        <v>1087</v>
      </c>
      <c r="O11" s="14"/>
    </row>
    <row r="12" spans="1:15" ht="35.25">
      <c r="A12" s="16" t="s">
        <v>66</v>
      </c>
      <c r="B12" s="13">
        <v>171</v>
      </c>
      <c r="C12" s="13" t="s">
        <v>5160</v>
      </c>
      <c r="D12" s="13" t="s">
        <v>5161</v>
      </c>
      <c r="E12" s="13">
        <v>0.22800000000000001</v>
      </c>
      <c r="F12" s="14"/>
      <c r="G12" s="13" t="s">
        <v>5162</v>
      </c>
      <c r="H12" s="13" t="s">
        <v>5163</v>
      </c>
      <c r="I12" s="14"/>
      <c r="J12" s="13" t="s">
        <v>5164</v>
      </c>
      <c r="K12" s="13" t="s">
        <v>5165</v>
      </c>
      <c r="L12" s="14"/>
      <c r="M12" s="15" t="s">
        <v>1542</v>
      </c>
      <c r="N12" s="13" t="s">
        <v>5166</v>
      </c>
      <c r="O12" s="13">
        <v>-6.4000000000000001E-2</v>
      </c>
    </row>
    <row r="13" spans="1:15" ht="35.25">
      <c r="A13" s="16" t="s">
        <v>77</v>
      </c>
      <c r="B13" s="13">
        <v>2593</v>
      </c>
      <c r="C13" s="13" t="s">
        <v>1842</v>
      </c>
      <c r="D13" s="13" t="s">
        <v>2027</v>
      </c>
      <c r="E13" s="13">
        <v>2.9000000000000001E-2</v>
      </c>
      <c r="F13" s="14"/>
      <c r="G13" s="13" t="s">
        <v>5167</v>
      </c>
      <c r="H13" s="13" t="s">
        <v>973</v>
      </c>
      <c r="I13" s="14"/>
      <c r="J13" s="13" t="s">
        <v>3619</v>
      </c>
      <c r="K13" s="13" t="s">
        <v>5168</v>
      </c>
      <c r="L13" s="14"/>
      <c r="M13" s="15" t="s">
        <v>1404</v>
      </c>
      <c r="N13" s="13" t="s">
        <v>1916</v>
      </c>
      <c r="O13" s="13">
        <v>-1.4999999999999999E-2</v>
      </c>
    </row>
    <row r="14" spans="1:15" ht="20.25">
      <c r="A14" s="16" t="s">
        <v>84</v>
      </c>
      <c r="B14" s="13">
        <v>14987</v>
      </c>
      <c r="C14" s="13" t="s">
        <v>1967</v>
      </c>
      <c r="D14" s="13" t="s">
        <v>963</v>
      </c>
      <c r="E14" s="13" t="s">
        <v>697</v>
      </c>
      <c r="F14" s="14"/>
      <c r="G14" s="13" t="s">
        <v>881</v>
      </c>
      <c r="H14" s="13" t="s">
        <v>757</v>
      </c>
      <c r="I14" s="14"/>
      <c r="J14" s="13" t="s">
        <v>5169</v>
      </c>
      <c r="K14" s="13" t="s">
        <v>2146</v>
      </c>
      <c r="L14" s="14"/>
      <c r="M14" s="15" t="s">
        <v>5170</v>
      </c>
      <c r="N14" s="13" t="s">
        <v>5171</v>
      </c>
      <c r="O14" s="13">
        <v>-2.1000000000000001E-2</v>
      </c>
    </row>
    <row r="15" spans="1:15" ht="23.25">
      <c r="A15" s="16" t="s">
        <v>95</v>
      </c>
      <c r="B15" s="13">
        <v>590</v>
      </c>
      <c r="C15" s="15" t="s">
        <v>919</v>
      </c>
      <c r="D15" s="13" t="s">
        <v>2027</v>
      </c>
      <c r="E15" s="13" t="s">
        <v>697</v>
      </c>
      <c r="F15" s="13">
        <v>-4.0000000000000001E-3</v>
      </c>
      <c r="G15" s="13" t="s">
        <v>5172</v>
      </c>
      <c r="H15" s="13" t="s">
        <v>5173</v>
      </c>
      <c r="I15" s="14"/>
      <c r="J15" s="13" t="s">
        <v>5174</v>
      </c>
      <c r="K15" s="13" t="s">
        <v>5175</v>
      </c>
      <c r="L15" s="14"/>
      <c r="M15" s="15" t="s">
        <v>3659</v>
      </c>
      <c r="N15" s="13" t="s">
        <v>2516</v>
      </c>
      <c r="O15" s="13">
        <v>-0.03</v>
      </c>
    </row>
    <row r="16" spans="1:15" ht="23.25">
      <c r="A16" s="16" t="s">
        <v>105</v>
      </c>
      <c r="B16" s="13">
        <v>94</v>
      </c>
      <c r="C16" s="13" t="s">
        <v>5176</v>
      </c>
      <c r="D16" s="13" t="s">
        <v>5177</v>
      </c>
      <c r="E16" s="13">
        <v>0.20300000000000001</v>
      </c>
      <c r="F16" s="14"/>
      <c r="G16" s="13" t="s">
        <v>5178</v>
      </c>
      <c r="H16" s="13" t="s">
        <v>5179</v>
      </c>
      <c r="I16" s="14"/>
      <c r="J16" s="13" t="s">
        <v>5180</v>
      </c>
      <c r="K16" s="13" t="s">
        <v>5181</v>
      </c>
      <c r="L16" s="14"/>
      <c r="M16" s="15" t="s">
        <v>5182</v>
      </c>
      <c r="N16" s="13" t="s">
        <v>5183</v>
      </c>
      <c r="O16" s="13">
        <v>-4.5999999999999999E-2</v>
      </c>
    </row>
    <row r="17" spans="1:15" ht="23.25">
      <c r="A17" s="16" t="s">
        <v>115</v>
      </c>
      <c r="B17" s="13">
        <v>349</v>
      </c>
      <c r="C17" s="13" t="s">
        <v>5184</v>
      </c>
      <c r="D17" s="13" t="s">
        <v>5185</v>
      </c>
      <c r="E17" s="13">
        <v>5.1999999999999998E-2</v>
      </c>
      <c r="F17" s="14"/>
      <c r="G17" s="13" t="s">
        <v>5186</v>
      </c>
      <c r="H17" s="13" t="s">
        <v>5187</v>
      </c>
      <c r="I17" s="14"/>
      <c r="J17" s="13" t="s">
        <v>5188</v>
      </c>
      <c r="K17" s="13" t="s">
        <v>5189</v>
      </c>
      <c r="L17" s="14"/>
      <c r="M17" s="13" t="s">
        <v>5190</v>
      </c>
      <c r="N17" s="13" t="s">
        <v>5191</v>
      </c>
      <c r="O17" s="14"/>
    </row>
    <row r="18" spans="1:15" ht="20.25">
      <c r="A18" s="16" t="s">
        <v>125</v>
      </c>
      <c r="B18" s="13">
        <v>16934</v>
      </c>
      <c r="C18" s="13" t="s">
        <v>2396</v>
      </c>
      <c r="D18" s="15" t="s">
        <v>1369</v>
      </c>
      <c r="E18" s="13" t="s">
        <v>697</v>
      </c>
      <c r="F18" s="13">
        <f>0.004</f>
        <v>4.0000000000000001E-3</v>
      </c>
      <c r="G18" s="13" t="s">
        <v>962</v>
      </c>
      <c r="H18" s="13" t="s">
        <v>2262</v>
      </c>
      <c r="I18" s="14"/>
      <c r="J18" s="13" t="s">
        <v>753</v>
      </c>
      <c r="K18" s="13" t="s">
        <v>753</v>
      </c>
      <c r="L18" s="14"/>
      <c r="M18" s="13" t="s">
        <v>5192</v>
      </c>
      <c r="N18" s="13" t="s">
        <v>5193</v>
      </c>
      <c r="O18" s="14"/>
    </row>
    <row r="19" spans="1:15" ht="23.25">
      <c r="A19" s="16" t="s">
        <v>135</v>
      </c>
      <c r="B19" s="13">
        <v>979</v>
      </c>
      <c r="C19" s="13" t="s">
        <v>2270</v>
      </c>
      <c r="D19" s="13" t="s">
        <v>1362</v>
      </c>
      <c r="E19" s="13">
        <v>0.68799999999999994</v>
      </c>
      <c r="F19" s="14"/>
      <c r="G19" s="13" t="s">
        <v>5194</v>
      </c>
      <c r="H19" s="13" t="s">
        <v>5195</v>
      </c>
      <c r="I19" s="14"/>
      <c r="J19" s="13" t="s">
        <v>5196</v>
      </c>
      <c r="K19" s="13" t="s">
        <v>5197</v>
      </c>
      <c r="L19" s="14"/>
      <c r="M19" s="15" t="s">
        <v>5198</v>
      </c>
      <c r="N19" s="13" t="s">
        <v>5199</v>
      </c>
      <c r="O19" s="13">
        <v>-1.0999999999999999E-2</v>
      </c>
    </row>
    <row r="20" spans="1:15" ht="23.25">
      <c r="A20" s="16" t="s">
        <v>144</v>
      </c>
      <c r="B20" s="13">
        <v>1531</v>
      </c>
      <c r="C20" s="13" t="s">
        <v>2131</v>
      </c>
      <c r="D20" s="13" t="s">
        <v>2131</v>
      </c>
      <c r="E20" s="13">
        <v>0.80400000000000005</v>
      </c>
      <c r="F20" s="14"/>
      <c r="G20" s="13" t="s">
        <v>5200</v>
      </c>
      <c r="H20" s="13" t="s">
        <v>5201</v>
      </c>
      <c r="I20" s="14"/>
      <c r="J20" s="13" t="s">
        <v>5202</v>
      </c>
      <c r="K20" s="13" t="s">
        <v>5203</v>
      </c>
      <c r="L20" s="14"/>
      <c r="M20" s="13" t="s">
        <v>2494</v>
      </c>
      <c r="N20" s="13" t="s">
        <v>5204</v>
      </c>
      <c r="O20" s="14"/>
    </row>
    <row r="21" spans="1:15" ht="20.25">
      <c r="A21" s="16" t="s">
        <v>154</v>
      </c>
      <c r="B21" s="13">
        <v>1526</v>
      </c>
      <c r="C21" s="13" t="s">
        <v>882</v>
      </c>
      <c r="D21" s="13" t="s">
        <v>936</v>
      </c>
      <c r="E21" s="13">
        <v>1.2999999999999999E-2</v>
      </c>
      <c r="F21" s="14"/>
      <c r="G21" s="13" t="s">
        <v>5184</v>
      </c>
      <c r="H21" s="13" t="s">
        <v>5205</v>
      </c>
      <c r="I21" s="14"/>
      <c r="J21" s="13" t="s">
        <v>5206</v>
      </c>
      <c r="K21" s="13" t="s">
        <v>5207</v>
      </c>
      <c r="L21" s="14"/>
      <c r="M21" s="13" t="s">
        <v>5208</v>
      </c>
      <c r="N21" s="13" t="s">
        <v>2160</v>
      </c>
      <c r="O21" s="14"/>
    </row>
    <row r="22" spans="1:15" ht="35.25">
      <c r="A22" s="16" t="s">
        <v>161</v>
      </c>
      <c r="B22" s="13">
        <v>1374</v>
      </c>
      <c r="C22" s="13" t="s">
        <v>2016</v>
      </c>
      <c r="D22" s="13" t="s">
        <v>5209</v>
      </c>
      <c r="E22" s="13">
        <v>0.31900000000000001</v>
      </c>
      <c r="F22" s="14"/>
      <c r="G22" s="13" t="s">
        <v>5210</v>
      </c>
      <c r="H22" s="13" t="s">
        <v>5211</v>
      </c>
      <c r="I22" s="14"/>
      <c r="J22" s="13" t="s">
        <v>5212</v>
      </c>
      <c r="K22" s="13" t="s">
        <v>5213</v>
      </c>
      <c r="L22" s="14"/>
      <c r="M22" s="13" t="s">
        <v>1916</v>
      </c>
      <c r="N22" s="15" t="s">
        <v>5214</v>
      </c>
      <c r="O22" s="13">
        <f>0.013</f>
        <v>1.2999999999999999E-2</v>
      </c>
    </row>
    <row r="23" spans="1:15" ht="23.25">
      <c r="A23" s="16" t="s">
        <v>172</v>
      </c>
      <c r="B23" s="13">
        <v>1788</v>
      </c>
      <c r="C23" s="13" t="s">
        <v>4717</v>
      </c>
      <c r="D23" s="13" t="s">
        <v>5215</v>
      </c>
      <c r="E23" s="13">
        <v>0.247</v>
      </c>
      <c r="F23" s="14"/>
      <c r="G23" s="13" t="s">
        <v>5216</v>
      </c>
      <c r="H23" s="13" t="s">
        <v>5216</v>
      </c>
      <c r="I23" s="14"/>
      <c r="J23" s="13" t="s">
        <v>5217</v>
      </c>
      <c r="K23" s="13" t="s">
        <v>5218</v>
      </c>
      <c r="L23" s="14"/>
      <c r="M23" s="13" t="s">
        <v>5219</v>
      </c>
      <c r="N23" s="13" t="s">
        <v>5220</v>
      </c>
      <c r="O23" s="14"/>
    </row>
    <row r="24" spans="1:15" ht="20.25">
      <c r="A24" s="11" t="s">
        <v>182</v>
      </c>
      <c r="B24" s="13">
        <v>7596</v>
      </c>
      <c r="C24" s="15" t="s">
        <v>892</v>
      </c>
      <c r="D24" s="13" t="s">
        <v>705</v>
      </c>
      <c r="E24" s="13" t="s">
        <v>697</v>
      </c>
      <c r="F24" s="13">
        <v>-2E-3</v>
      </c>
      <c r="G24" s="15" t="s">
        <v>5221</v>
      </c>
      <c r="H24" s="13" t="s">
        <v>3405</v>
      </c>
      <c r="I24" s="13">
        <v>-0.03</v>
      </c>
      <c r="J24" s="13" t="s">
        <v>1355</v>
      </c>
      <c r="K24" s="13" t="s">
        <v>5222</v>
      </c>
      <c r="L24" s="14"/>
      <c r="M24" s="15" t="s">
        <v>5223</v>
      </c>
      <c r="N24" s="13" t="s">
        <v>852</v>
      </c>
      <c r="O24" s="13">
        <v>-8.9999999999999993E-3</v>
      </c>
    </row>
    <row r="25" spans="1:15" ht="23.25">
      <c r="A25" s="16" t="s">
        <v>192</v>
      </c>
      <c r="B25" s="13">
        <v>626</v>
      </c>
      <c r="C25" s="13" t="s">
        <v>5224</v>
      </c>
      <c r="D25" s="13" t="s">
        <v>3344</v>
      </c>
      <c r="E25" s="13">
        <v>0.66400000000000003</v>
      </c>
      <c r="F25" s="14"/>
      <c r="G25" s="13" t="s">
        <v>5225</v>
      </c>
      <c r="H25" s="13" t="s">
        <v>5226</v>
      </c>
      <c r="I25" s="14"/>
      <c r="J25" s="13" t="s">
        <v>5227</v>
      </c>
      <c r="K25" s="13" t="s">
        <v>5228</v>
      </c>
      <c r="L25" s="14"/>
      <c r="M25" s="15" t="s">
        <v>5229</v>
      </c>
      <c r="N25" s="13" t="s">
        <v>2223</v>
      </c>
      <c r="O25" s="13">
        <v>-2.5999999999999999E-2</v>
      </c>
    </row>
    <row r="26" spans="1:15" ht="20.25">
      <c r="A26" s="16" t="s">
        <v>202</v>
      </c>
      <c r="B26" s="13">
        <v>18</v>
      </c>
      <c r="C26" s="13" t="s">
        <v>5230</v>
      </c>
      <c r="D26" s="13" t="s">
        <v>5231</v>
      </c>
      <c r="E26" s="13">
        <v>0.55500000000000005</v>
      </c>
      <c r="F26" s="14"/>
      <c r="G26" s="13" t="s">
        <v>5232</v>
      </c>
      <c r="H26" s="13" t="s">
        <v>5233</v>
      </c>
      <c r="I26" s="14"/>
      <c r="J26" s="13" t="s">
        <v>740</v>
      </c>
      <c r="K26" s="13" t="s">
        <v>5234</v>
      </c>
      <c r="L26" s="14"/>
      <c r="M26" s="13" t="s">
        <v>2015</v>
      </c>
      <c r="N26" s="15" t="s">
        <v>1027</v>
      </c>
      <c r="O26" s="13">
        <f t="shared" ref="O26:O27" si="0">0.007</f>
        <v>7.0000000000000001E-3</v>
      </c>
    </row>
    <row r="27" spans="1:15" ht="23.25">
      <c r="A27" s="16" t="s">
        <v>207</v>
      </c>
      <c r="B27" s="13">
        <v>35</v>
      </c>
      <c r="C27" s="13" t="s">
        <v>5235</v>
      </c>
      <c r="D27" s="13" t="s">
        <v>5236</v>
      </c>
      <c r="E27" s="13">
        <v>0.89800000000000002</v>
      </c>
      <c r="F27" s="14"/>
      <c r="G27" s="13" t="s">
        <v>5237</v>
      </c>
      <c r="H27" s="13" t="s">
        <v>5238</v>
      </c>
      <c r="I27" s="14"/>
      <c r="J27" s="13" t="s">
        <v>5239</v>
      </c>
      <c r="K27" s="13" t="s">
        <v>5240</v>
      </c>
      <c r="L27" s="14"/>
      <c r="M27" s="13" t="s">
        <v>5208</v>
      </c>
      <c r="N27" s="15" t="s">
        <v>5241</v>
      </c>
      <c r="O27" s="13">
        <f t="shared" si="0"/>
        <v>7.0000000000000001E-3</v>
      </c>
    </row>
    <row r="28" spans="1:15" ht="23.25">
      <c r="A28" s="16" t="s">
        <v>217</v>
      </c>
      <c r="B28" s="13">
        <v>630</v>
      </c>
      <c r="C28" s="13" t="s">
        <v>750</v>
      </c>
      <c r="D28" s="13" t="s">
        <v>5242</v>
      </c>
      <c r="E28" s="13">
        <v>0.57499999999999996</v>
      </c>
      <c r="F28" s="14"/>
      <c r="G28" s="13" t="s">
        <v>5243</v>
      </c>
      <c r="H28" s="13" t="s">
        <v>5244</v>
      </c>
      <c r="I28" s="14"/>
      <c r="J28" s="13" t="s">
        <v>5245</v>
      </c>
      <c r="K28" s="13" t="s">
        <v>5246</v>
      </c>
      <c r="L28" s="14"/>
      <c r="M28" s="13" t="s">
        <v>5247</v>
      </c>
      <c r="N28" s="13" t="s">
        <v>2050</v>
      </c>
      <c r="O28" s="14"/>
    </row>
    <row r="29" spans="1:15" ht="23.25">
      <c r="A29" s="16" t="s">
        <v>228</v>
      </c>
      <c r="B29" s="13">
        <v>2071</v>
      </c>
      <c r="C29" s="13" t="s">
        <v>1989</v>
      </c>
      <c r="D29" s="13" t="s">
        <v>5248</v>
      </c>
      <c r="E29" s="13">
        <v>7.8E-2</v>
      </c>
      <c r="F29" s="14"/>
      <c r="G29" s="13" t="s">
        <v>5249</v>
      </c>
      <c r="H29" s="13" t="s">
        <v>5250</v>
      </c>
      <c r="I29" s="14"/>
      <c r="J29" s="13" t="s">
        <v>5251</v>
      </c>
      <c r="K29" s="13" t="s">
        <v>5252</v>
      </c>
      <c r="L29" s="14"/>
      <c r="M29" s="13" t="s">
        <v>3040</v>
      </c>
      <c r="N29" s="13" t="s">
        <v>5253</v>
      </c>
      <c r="O29" s="14"/>
    </row>
    <row r="30" spans="1:15" ht="23.25">
      <c r="A30" s="16" t="s">
        <v>234</v>
      </c>
      <c r="B30" s="13">
        <v>1822</v>
      </c>
      <c r="C30" s="13" t="s">
        <v>776</v>
      </c>
      <c r="D30" s="13" t="s">
        <v>5254</v>
      </c>
      <c r="E30" s="13">
        <v>0.74399999999999999</v>
      </c>
      <c r="F30" s="14"/>
      <c r="G30" s="15" t="s">
        <v>5255</v>
      </c>
      <c r="H30" s="13" t="s">
        <v>5256</v>
      </c>
      <c r="I30" s="13">
        <v>-2.4E-2</v>
      </c>
      <c r="J30" s="13" t="s">
        <v>5257</v>
      </c>
      <c r="K30" s="13" t="s">
        <v>5258</v>
      </c>
      <c r="L30" s="14"/>
      <c r="M30" s="13" t="s">
        <v>3046</v>
      </c>
      <c r="N30" s="15" t="s">
        <v>5259</v>
      </c>
      <c r="O30" s="13">
        <f>0.012</f>
        <v>1.2E-2</v>
      </c>
    </row>
    <row r="31" spans="1:15" ht="20.25">
      <c r="A31" s="16" t="s">
        <v>244</v>
      </c>
      <c r="B31" s="13">
        <v>440</v>
      </c>
      <c r="C31" s="13" t="s">
        <v>5260</v>
      </c>
      <c r="D31" s="13" t="s">
        <v>1921</v>
      </c>
      <c r="E31" s="13">
        <v>0.81200000000000006</v>
      </c>
      <c r="F31" s="14"/>
      <c r="G31" s="13" t="s">
        <v>5261</v>
      </c>
      <c r="H31" s="13" t="s">
        <v>5262</v>
      </c>
      <c r="I31" s="14"/>
      <c r="J31" s="13" t="s">
        <v>5263</v>
      </c>
      <c r="K31" s="13" t="s">
        <v>5264</v>
      </c>
      <c r="L31" s="14"/>
      <c r="M31" s="13" t="s">
        <v>1989</v>
      </c>
      <c r="N31" s="13" t="s">
        <v>2028</v>
      </c>
      <c r="O31" s="14"/>
    </row>
    <row r="32" spans="1:15" ht="23.25">
      <c r="A32" s="16" t="s">
        <v>248</v>
      </c>
      <c r="B32" s="13">
        <v>785</v>
      </c>
      <c r="C32" s="13" t="s">
        <v>2981</v>
      </c>
      <c r="D32" s="13" t="s">
        <v>2167</v>
      </c>
      <c r="E32" s="13">
        <v>3.5999999999999997E-2</v>
      </c>
      <c r="F32" s="14"/>
      <c r="G32" s="13" t="s">
        <v>5265</v>
      </c>
      <c r="H32" s="13" t="s">
        <v>5266</v>
      </c>
      <c r="I32" s="14"/>
      <c r="J32" s="13" t="s">
        <v>5267</v>
      </c>
      <c r="K32" s="13" t="s">
        <v>5268</v>
      </c>
      <c r="L32" s="14"/>
      <c r="M32" s="15" t="s">
        <v>5269</v>
      </c>
      <c r="N32" s="13" t="s">
        <v>5270</v>
      </c>
      <c r="O32" s="13">
        <v>-1.7999999999999999E-2</v>
      </c>
    </row>
    <row r="33" spans="1:15" ht="23.25">
      <c r="A33" s="16" t="s">
        <v>255</v>
      </c>
      <c r="B33" s="13">
        <v>167</v>
      </c>
      <c r="C33" s="13" t="s">
        <v>5271</v>
      </c>
      <c r="D33" s="13" t="s">
        <v>5272</v>
      </c>
      <c r="E33" s="13">
        <v>0.97199999999999998</v>
      </c>
      <c r="F33" s="14"/>
      <c r="G33" s="13" t="s">
        <v>5273</v>
      </c>
      <c r="H33" s="13" t="s">
        <v>5274</v>
      </c>
      <c r="I33" s="14"/>
      <c r="J33" s="13" t="s">
        <v>5275</v>
      </c>
      <c r="K33" s="13" t="s">
        <v>5276</v>
      </c>
      <c r="L33" s="14"/>
      <c r="M33" s="13" t="s">
        <v>5277</v>
      </c>
      <c r="N33" s="13" t="s">
        <v>5278</v>
      </c>
      <c r="O33" s="14"/>
    </row>
    <row r="34" spans="1:15" ht="23.25">
      <c r="A34" s="16" t="s">
        <v>263</v>
      </c>
      <c r="B34" s="13">
        <v>1335</v>
      </c>
      <c r="C34" s="13" t="s">
        <v>2079</v>
      </c>
      <c r="D34" s="13" t="s">
        <v>5279</v>
      </c>
      <c r="E34" s="13">
        <v>0.71299999999999997</v>
      </c>
      <c r="F34" s="14"/>
      <c r="G34" s="13" t="s">
        <v>5280</v>
      </c>
      <c r="H34" s="13" t="s">
        <v>5281</v>
      </c>
      <c r="I34" s="14"/>
      <c r="J34" s="13" t="s">
        <v>5282</v>
      </c>
      <c r="K34" s="13" t="s">
        <v>5283</v>
      </c>
      <c r="L34" s="14"/>
      <c r="M34" s="15" t="s">
        <v>5284</v>
      </c>
      <c r="N34" s="13" t="s">
        <v>5285</v>
      </c>
      <c r="O34" s="13">
        <v>-1.2E-2</v>
      </c>
    </row>
    <row r="35" spans="1:15" ht="23.25">
      <c r="A35" s="16" t="s">
        <v>271</v>
      </c>
      <c r="B35" s="13">
        <v>0</v>
      </c>
      <c r="C35" s="13" t="s">
        <v>1406</v>
      </c>
      <c r="D35" s="13" t="s">
        <v>1406</v>
      </c>
      <c r="E35" s="14"/>
      <c r="F35" s="14"/>
      <c r="G35" s="13" t="s">
        <v>1407</v>
      </c>
      <c r="H35" s="13" t="s">
        <v>1407</v>
      </c>
      <c r="I35" s="14"/>
      <c r="J35" s="13" t="s">
        <v>1406</v>
      </c>
      <c r="K35" s="13" t="s">
        <v>1406</v>
      </c>
      <c r="L35" s="14"/>
      <c r="M35" s="13" t="s">
        <v>1406</v>
      </c>
      <c r="N35" s="13" t="s">
        <v>1406</v>
      </c>
      <c r="O35" s="14"/>
    </row>
    <row r="36" spans="1:15" ht="47.25">
      <c r="A36" s="16" t="s">
        <v>272</v>
      </c>
      <c r="B36" s="13">
        <v>141</v>
      </c>
      <c r="C36" s="13" t="s">
        <v>4149</v>
      </c>
      <c r="D36" s="13" t="s">
        <v>4615</v>
      </c>
      <c r="E36" s="13">
        <v>8.9999999999999993E-3</v>
      </c>
      <c r="F36" s="14"/>
      <c r="G36" s="13" t="s">
        <v>5286</v>
      </c>
      <c r="H36" s="13" t="s">
        <v>5287</v>
      </c>
      <c r="I36" s="14"/>
      <c r="J36" s="13" t="s">
        <v>5288</v>
      </c>
      <c r="K36" s="13" t="s">
        <v>5289</v>
      </c>
      <c r="L36" s="14"/>
      <c r="M36" s="13" t="s">
        <v>1543</v>
      </c>
      <c r="N36" s="13" t="s">
        <v>2139</v>
      </c>
      <c r="O36" s="14"/>
    </row>
    <row r="37" spans="1:15" ht="23.25">
      <c r="A37" s="16" t="s">
        <v>280</v>
      </c>
      <c r="B37" s="13">
        <v>47</v>
      </c>
      <c r="C37" s="13" t="s">
        <v>5290</v>
      </c>
      <c r="D37" s="13" t="s">
        <v>5291</v>
      </c>
      <c r="E37" s="13">
        <v>3.1E-2</v>
      </c>
      <c r="F37" s="14"/>
      <c r="G37" s="13" t="s">
        <v>5292</v>
      </c>
      <c r="H37" s="13" t="s">
        <v>5293</v>
      </c>
      <c r="I37" s="14"/>
      <c r="J37" s="13" t="s">
        <v>5294</v>
      </c>
      <c r="K37" s="13" t="s">
        <v>5295</v>
      </c>
      <c r="L37" s="14"/>
      <c r="M37" s="15" t="s">
        <v>5296</v>
      </c>
      <c r="N37" s="13" t="s">
        <v>5297</v>
      </c>
      <c r="O37" s="13">
        <v>-1.7000000000000001E-2</v>
      </c>
    </row>
    <row r="38" spans="1:15" ht="23.25">
      <c r="A38" s="16" t="s">
        <v>288</v>
      </c>
      <c r="B38" s="13">
        <v>44</v>
      </c>
      <c r="C38" s="13" t="s">
        <v>5298</v>
      </c>
      <c r="D38" s="13" t="s">
        <v>5299</v>
      </c>
      <c r="E38" s="13">
        <v>0.35599999999999998</v>
      </c>
      <c r="F38" s="14"/>
      <c r="G38" s="13" t="s">
        <v>5300</v>
      </c>
      <c r="H38" s="13" t="s">
        <v>5301</v>
      </c>
      <c r="I38" s="14"/>
      <c r="J38" s="13" t="s">
        <v>5302</v>
      </c>
      <c r="K38" s="13" t="s">
        <v>5303</v>
      </c>
      <c r="L38" s="14"/>
      <c r="M38" s="15" t="s">
        <v>5304</v>
      </c>
      <c r="N38" s="13" t="s">
        <v>5305</v>
      </c>
      <c r="O38" s="13">
        <v>-1.7999999999999999E-2</v>
      </c>
    </row>
    <row r="39" spans="1:15" ht="20.25">
      <c r="A39" s="16" t="s">
        <v>295</v>
      </c>
      <c r="B39" s="13">
        <v>1604</v>
      </c>
      <c r="C39" s="13" t="s">
        <v>1917</v>
      </c>
      <c r="D39" s="13" t="s">
        <v>5306</v>
      </c>
      <c r="E39" s="13">
        <v>3.0000000000000001E-3</v>
      </c>
      <c r="F39" s="14"/>
      <c r="G39" s="13" t="s">
        <v>5307</v>
      </c>
      <c r="H39" s="13" t="s">
        <v>5308</v>
      </c>
      <c r="I39" s="14"/>
      <c r="J39" s="13" t="s">
        <v>5309</v>
      </c>
      <c r="K39" s="13" t="s">
        <v>5310</v>
      </c>
      <c r="L39" s="14"/>
      <c r="M39" s="15" t="s">
        <v>5311</v>
      </c>
      <c r="N39" s="13" t="s">
        <v>5312</v>
      </c>
      <c r="O39" s="13">
        <v>-1.7999999999999999E-2</v>
      </c>
    </row>
    <row r="40" spans="1:15" ht="20.25">
      <c r="A40" s="16" t="s">
        <v>303</v>
      </c>
      <c r="B40" s="13">
        <v>0</v>
      </c>
      <c r="C40" s="13" t="s">
        <v>1406</v>
      </c>
      <c r="D40" s="13" t="s">
        <v>1406</v>
      </c>
      <c r="E40" s="14"/>
      <c r="F40" s="14"/>
      <c r="G40" s="13" t="s">
        <v>1407</v>
      </c>
      <c r="H40" s="13" t="s">
        <v>1407</v>
      </c>
      <c r="I40" s="14"/>
      <c r="J40" s="13" t="s">
        <v>1406</v>
      </c>
      <c r="K40" s="13" t="s">
        <v>1406</v>
      </c>
      <c r="L40" s="14"/>
      <c r="M40" s="13" t="s">
        <v>1406</v>
      </c>
      <c r="N40" s="13" t="s">
        <v>1406</v>
      </c>
      <c r="O40" s="14"/>
    </row>
    <row r="41" spans="1:15" ht="20.25">
      <c r="A41" s="16" t="s">
        <v>306</v>
      </c>
      <c r="B41" s="13">
        <v>39</v>
      </c>
      <c r="C41" s="13" t="s">
        <v>2335</v>
      </c>
      <c r="D41" s="13" t="s">
        <v>1036</v>
      </c>
      <c r="E41" s="13">
        <v>9.8000000000000004E-2</v>
      </c>
      <c r="F41" s="14"/>
      <c r="G41" s="13" t="s">
        <v>5313</v>
      </c>
      <c r="H41" s="13" t="s">
        <v>5314</v>
      </c>
      <c r="I41" s="14"/>
      <c r="J41" s="13" t="s">
        <v>688</v>
      </c>
      <c r="K41" s="13" t="s">
        <v>688</v>
      </c>
      <c r="L41" s="14"/>
      <c r="M41" s="13" t="s">
        <v>1930</v>
      </c>
      <c r="N41" s="13" t="s">
        <v>5315</v>
      </c>
      <c r="O41" s="14"/>
    </row>
    <row r="42" spans="1:15" ht="23.25">
      <c r="A42" s="16" t="s">
        <v>309</v>
      </c>
      <c r="B42" s="13">
        <v>413</v>
      </c>
      <c r="C42" s="13" t="s">
        <v>4749</v>
      </c>
      <c r="D42" s="13" t="s">
        <v>2042</v>
      </c>
      <c r="E42" s="13">
        <v>0.56000000000000005</v>
      </c>
      <c r="F42" s="14"/>
      <c r="G42" s="13" t="s">
        <v>5316</v>
      </c>
      <c r="H42" s="13" t="s">
        <v>5317</v>
      </c>
      <c r="I42" s="14"/>
      <c r="J42" s="13" t="s">
        <v>5318</v>
      </c>
      <c r="K42" s="13" t="s">
        <v>967</v>
      </c>
      <c r="L42" s="14"/>
      <c r="M42" s="13" t="s">
        <v>5241</v>
      </c>
      <c r="N42" s="15" t="s">
        <v>2130</v>
      </c>
      <c r="O42" s="13">
        <f>0.006</f>
        <v>6.0000000000000001E-3</v>
      </c>
    </row>
    <row r="43" spans="1:15" ht="23.25">
      <c r="A43" s="11" t="s">
        <v>315</v>
      </c>
      <c r="B43" s="13">
        <v>2487</v>
      </c>
      <c r="C43" s="15" t="s">
        <v>5319</v>
      </c>
      <c r="D43" s="13" t="s">
        <v>2600</v>
      </c>
      <c r="E43" s="13" t="s">
        <v>697</v>
      </c>
      <c r="F43" s="13">
        <v>-0.02</v>
      </c>
      <c r="G43" s="15" t="s">
        <v>5320</v>
      </c>
      <c r="H43" s="13" t="s">
        <v>5321</v>
      </c>
      <c r="I43" s="13">
        <v>-0.14000000000000001</v>
      </c>
      <c r="J43" s="15" t="s">
        <v>5322</v>
      </c>
      <c r="K43" s="13" t="s">
        <v>5323</v>
      </c>
      <c r="L43" s="13">
        <v>-6.0999999999999999E-2</v>
      </c>
      <c r="M43" s="15" t="s">
        <v>3872</v>
      </c>
      <c r="N43" s="13" t="s">
        <v>5324</v>
      </c>
      <c r="O43" s="13">
        <v>-1.9E-2</v>
      </c>
    </row>
    <row r="44" spans="1:15" ht="23.25">
      <c r="A44" s="16" t="s">
        <v>324</v>
      </c>
      <c r="B44" s="13">
        <v>90</v>
      </c>
      <c r="C44" s="15" t="s">
        <v>5325</v>
      </c>
      <c r="D44" s="13" t="s">
        <v>5326</v>
      </c>
      <c r="E44" s="13">
        <v>6.2E-2</v>
      </c>
      <c r="F44" s="13">
        <v>-1.4E-2</v>
      </c>
      <c r="G44" s="15" t="s">
        <v>5327</v>
      </c>
      <c r="H44" s="13" t="s">
        <v>5328</v>
      </c>
      <c r="I44" s="13">
        <v>-0.38900000000000001</v>
      </c>
      <c r="J44" s="13" t="s">
        <v>5329</v>
      </c>
      <c r="K44" s="13" t="s">
        <v>5330</v>
      </c>
      <c r="L44" s="14"/>
      <c r="M44" s="15" t="s">
        <v>1916</v>
      </c>
      <c r="N44" s="13" t="s">
        <v>2175</v>
      </c>
      <c r="O44" s="13">
        <v>-2.7E-2</v>
      </c>
    </row>
    <row r="45" spans="1:15" ht="23.25">
      <c r="A45" s="16" t="s">
        <v>332</v>
      </c>
      <c r="B45" s="13">
        <v>1383</v>
      </c>
      <c r="C45" s="15" t="s">
        <v>5331</v>
      </c>
      <c r="D45" s="13" t="s">
        <v>5332</v>
      </c>
      <c r="E45" s="13" t="s">
        <v>697</v>
      </c>
      <c r="F45" s="13">
        <v>-0.04</v>
      </c>
      <c r="G45" s="15" t="s">
        <v>5333</v>
      </c>
      <c r="H45" s="13" t="s">
        <v>5334</v>
      </c>
      <c r="I45" s="13">
        <v>-0.22500000000000001</v>
      </c>
      <c r="J45" s="15" t="s">
        <v>5335</v>
      </c>
      <c r="K45" s="13" t="s">
        <v>5336</v>
      </c>
      <c r="L45" s="13">
        <v>-0.105</v>
      </c>
      <c r="M45" s="13" t="s">
        <v>5337</v>
      </c>
      <c r="N45" s="13" t="s">
        <v>5338</v>
      </c>
      <c r="O45" s="14"/>
    </row>
    <row r="46" spans="1:15" ht="23.25">
      <c r="A46" s="16" t="s">
        <v>342</v>
      </c>
      <c r="B46" s="13">
        <v>257</v>
      </c>
      <c r="C46" s="15" t="s">
        <v>5339</v>
      </c>
      <c r="D46" s="13" t="s">
        <v>5340</v>
      </c>
      <c r="E46" s="13">
        <v>3.0000000000000001E-3</v>
      </c>
      <c r="F46" s="13">
        <v>-3.5999999999999997E-2</v>
      </c>
      <c r="G46" s="15" t="s">
        <v>5341</v>
      </c>
      <c r="H46" s="13" t="s">
        <v>5342</v>
      </c>
      <c r="I46" s="13">
        <v>-0.217</v>
      </c>
      <c r="J46" s="13" t="s">
        <v>5343</v>
      </c>
      <c r="K46" s="13" t="s">
        <v>5344</v>
      </c>
      <c r="L46" s="14"/>
      <c r="M46" s="13" t="s">
        <v>5345</v>
      </c>
      <c r="N46" s="13" t="s">
        <v>5346</v>
      </c>
      <c r="O46" s="14"/>
    </row>
    <row r="47" spans="1:15" ht="23.25">
      <c r="A47" s="16" t="s">
        <v>351</v>
      </c>
      <c r="B47" s="13">
        <v>773</v>
      </c>
      <c r="C47" s="15" t="s">
        <v>5347</v>
      </c>
      <c r="D47" s="13" t="s">
        <v>5348</v>
      </c>
      <c r="E47" s="13" t="s">
        <v>697</v>
      </c>
      <c r="F47" s="13">
        <v>-4.8000000000000001E-2</v>
      </c>
      <c r="G47" s="15" t="s">
        <v>5349</v>
      </c>
      <c r="H47" s="13" t="s">
        <v>5350</v>
      </c>
      <c r="I47" s="13">
        <v>-0.17299999999999999</v>
      </c>
      <c r="J47" s="15" t="s">
        <v>5351</v>
      </c>
      <c r="K47" s="13" t="s">
        <v>5352</v>
      </c>
      <c r="L47" s="13">
        <v>-0.14399999999999999</v>
      </c>
      <c r="M47" s="13" t="s">
        <v>4653</v>
      </c>
      <c r="N47" s="15" t="s">
        <v>5353</v>
      </c>
      <c r="O47" s="13">
        <f>0.031</f>
        <v>3.1E-2</v>
      </c>
    </row>
    <row r="48" spans="1:15" ht="23.25">
      <c r="A48" s="16" t="s">
        <v>360</v>
      </c>
      <c r="B48" s="13">
        <v>140</v>
      </c>
      <c r="C48" s="13" t="s">
        <v>5354</v>
      </c>
      <c r="D48" s="13" t="s">
        <v>5355</v>
      </c>
      <c r="E48" s="13">
        <v>0.46700000000000003</v>
      </c>
      <c r="F48" s="14"/>
      <c r="G48" s="13" t="s">
        <v>5356</v>
      </c>
      <c r="H48" s="13" t="s">
        <v>5357</v>
      </c>
      <c r="I48" s="14"/>
      <c r="J48" s="13" t="s">
        <v>5358</v>
      </c>
      <c r="K48" s="13" t="s">
        <v>5359</v>
      </c>
      <c r="L48" s="14"/>
      <c r="M48" s="13" t="s">
        <v>5360</v>
      </c>
      <c r="N48" s="13" t="s">
        <v>5361</v>
      </c>
      <c r="O48" s="14"/>
    </row>
    <row r="49" spans="1:15" ht="20.25">
      <c r="A49" s="11" t="s">
        <v>369</v>
      </c>
      <c r="B49" s="13">
        <v>92</v>
      </c>
      <c r="C49" s="13" t="s">
        <v>5362</v>
      </c>
      <c r="D49" s="13" t="s">
        <v>5363</v>
      </c>
      <c r="E49" s="13">
        <v>0.41499999999999998</v>
      </c>
      <c r="F49" s="14"/>
      <c r="G49" s="13" t="s">
        <v>5364</v>
      </c>
      <c r="H49" s="13" t="s">
        <v>5365</v>
      </c>
      <c r="I49" s="14"/>
      <c r="J49" s="13" t="s">
        <v>5366</v>
      </c>
      <c r="K49" s="13" t="s">
        <v>5367</v>
      </c>
      <c r="L49" s="14"/>
      <c r="M49" s="13" t="s">
        <v>1295</v>
      </c>
      <c r="N49" s="15" t="s">
        <v>5368</v>
      </c>
      <c r="O49" s="13">
        <f>0.035</f>
        <v>3.5000000000000003E-2</v>
      </c>
    </row>
    <row r="50" spans="1:15" ht="23.25">
      <c r="A50" s="11" t="s">
        <v>378</v>
      </c>
      <c r="B50" s="13">
        <v>3691</v>
      </c>
      <c r="C50" s="15" t="s">
        <v>2326</v>
      </c>
      <c r="D50" s="13" t="s">
        <v>2412</v>
      </c>
      <c r="E50" s="13" t="s">
        <v>697</v>
      </c>
      <c r="F50" s="13">
        <v>-5.0000000000000001E-3</v>
      </c>
      <c r="G50" s="15" t="s">
        <v>5369</v>
      </c>
      <c r="H50" s="13" t="s">
        <v>5370</v>
      </c>
      <c r="I50" s="13">
        <v>-3.5999999999999997E-2</v>
      </c>
      <c r="J50" s="13" t="s">
        <v>5371</v>
      </c>
      <c r="K50" s="13" t="s">
        <v>5372</v>
      </c>
      <c r="L50" s="14"/>
      <c r="M50" s="15" t="s">
        <v>5373</v>
      </c>
      <c r="N50" s="13" t="s">
        <v>3972</v>
      </c>
      <c r="O50" s="13">
        <v>-2.5000000000000001E-2</v>
      </c>
    </row>
    <row r="51" spans="1:15" ht="23.25">
      <c r="A51" s="16" t="s">
        <v>387</v>
      </c>
      <c r="B51" s="13">
        <v>1225</v>
      </c>
      <c r="C51" s="15" t="s">
        <v>5374</v>
      </c>
      <c r="D51" s="13" t="s">
        <v>5375</v>
      </c>
      <c r="E51" s="13" t="s">
        <v>697</v>
      </c>
      <c r="F51" s="13">
        <v>-4.4999999999999998E-2</v>
      </c>
      <c r="G51" s="15" t="s">
        <v>5376</v>
      </c>
      <c r="H51" s="13" t="s">
        <v>5377</v>
      </c>
      <c r="I51" s="13">
        <v>-0.122</v>
      </c>
      <c r="J51" s="13" t="s">
        <v>5378</v>
      </c>
      <c r="K51" s="13" t="s">
        <v>5379</v>
      </c>
      <c r="L51" s="14"/>
      <c r="M51" s="15" t="s">
        <v>5338</v>
      </c>
      <c r="N51" s="13" t="s">
        <v>928</v>
      </c>
      <c r="O51" s="13">
        <v>-8.5999999999999993E-2</v>
      </c>
    </row>
    <row r="52" spans="1:15" ht="35.25">
      <c r="A52" s="16" t="s">
        <v>395</v>
      </c>
      <c r="B52" s="13">
        <v>41</v>
      </c>
      <c r="C52" s="13" t="s">
        <v>5380</v>
      </c>
      <c r="D52" s="13" t="s">
        <v>5381</v>
      </c>
      <c r="E52" s="13">
        <v>0.67600000000000005</v>
      </c>
      <c r="F52" s="14"/>
      <c r="G52" s="13" t="s">
        <v>5382</v>
      </c>
      <c r="H52" s="13" t="s">
        <v>5383</v>
      </c>
      <c r="I52" s="14"/>
      <c r="J52" s="13" t="s">
        <v>5384</v>
      </c>
      <c r="K52" s="13" t="s">
        <v>5385</v>
      </c>
      <c r="L52" s="14"/>
      <c r="M52" s="13" t="s">
        <v>2093</v>
      </c>
      <c r="N52" s="15" t="s">
        <v>5386</v>
      </c>
      <c r="O52" s="13">
        <f>0.015</f>
        <v>1.4999999999999999E-2</v>
      </c>
    </row>
    <row r="53" spans="1:15" ht="35.25">
      <c r="A53" s="16" t="s">
        <v>405</v>
      </c>
      <c r="B53" s="13">
        <v>57</v>
      </c>
      <c r="C53" s="13" t="s">
        <v>5387</v>
      </c>
      <c r="D53" s="13" t="s">
        <v>5388</v>
      </c>
      <c r="E53" s="13">
        <v>0.83399999999999996</v>
      </c>
      <c r="F53" s="14"/>
      <c r="G53" s="13" t="s">
        <v>5389</v>
      </c>
      <c r="H53" s="13" t="s">
        <v>5390</v>
      </c>
      <c r="I53" s="14"/>
      <c r="J53" s="13" t="s">
        <v>5391</v>
      </c>
      <c r="K53" s="13" t="s">
        <v>5392</v>
      </c>
      <c r="L53" s="14"/>
      <c r="M53" s="15" t="s">
        <v>5393</v>
      </c>
      <c r="N53" s="13" t="s">
        <v>5394</v>
      </c>
      <c r="O53" s="13">
        <v>-1.2E-2</v>
      </c>
    </row>
    <row r="54" spans="1:15" ht="23.25">
      <c r="A54" s="16" t="s">
        <v>414</v>
      </c>
      <c r="B54" s="13">
        <v>426</v>
      </c>
      <c r="C54" s="13" t="s">
        <v>5395</v>
      </c>
      <c r="D54" s="13" t="s">
        <v>4851</v>
      </c>
      <c r="E54" s="13">
        <v>0.88100000000000001</v>
      </c>
      <c r="F54" s="14"/>
      <c r="G54" s="13" t="s">
        <v>5396</v>
      </c>
      <c r="H54" s="13" t="s">
        <v>5397</v>
      </c>
      <c r="I54" s="14"/>
      <c r="J54" s="13" t="s">
        <v>5398</v>
      </c>
      <c r="K54" s="13" t="s">
        <v>5399</v>
      </c>
      <c r="L54" s="14"/>
      <c r="M54" s="13" t="s">
        <v>5400</v>
      </c>
      <c r="N54" s="13" t="s">
        <v>5401</v>
      </c>
      <c r="O54" s="14"/>
    </row>
    <row r="55" spans="1:15" ht="23.25">
      <c r="A55" s="16" t="s">
        <v>424</v>
      </c>
      <c r="B55" s="13">
        <v>1846</v>
      </c>
      <c r="C55" s="15" t="s">
        <v>5402</v>
      </c>
      <c r="D55" s="13" t="s">
        <v>5403</v>
      </c>
      <c r="E55" s="13" t="s">
        <v>697</v>
      </c>
      <c r="F55" s="13">
        <v>-4.4999999999999998E-2</v>
      </c>
      <c r="G55" s="15" t="s">
        <v>5404</v>
      </c>
      <c r="H55" s="13" t="s">
        <v>5405</v>
      </c>
      <c r="I55" s="13">
        <v>-0.106</v>
      </c>
      <c r="J55" s="13" t="s">
        <v>5406</v>
      </c>
      <c r="K55" s="13" t="s">
        <v>5407</v>
      </c>
      <c r="L55" s="14"/>
      <c r="M55" s="15" t="s">
        <v>5408</v>
      </c>
      <c r="N55" s="13" t="s">
        <v>5409</v>
      </c>
      <c r="O55" s="13">
        <v>-6.8000000000000005E-2</v>
      </c>
    </row>
    <row r="56" spans="1:15" ht="35.25">
      <c r="A56" s="16" t="s">
        <v>432</v>
      </c>
      <c r="B56" s="13">
        <v>55</v>
      </c>
      <c r="C56" s="13" t="s">
        <v>5410</v>
      </c>
      <c r="D56" s="13" t="s">
        <v>5411</v>
      </c>
      <c r="E56" s="13">
        <v>1.7999999999999999E-2</v>
      </c>
      <c r="F56" s="14"/>
      <c r="G56" s="13" t="s">
        <v>5412</v>
      </c>
      <c r="H56" s="13" t="s">
        <v>5413</v>
      </c>
      <c r="I56" s="14"/>
      <c r="J56" s="13" t="s">
        <v>5414</v>
      </c>
      <c r="K56" s="13" t="s">
        <v>5415</v>
      </c>
      <c r="L56" s="14"/>
      <c r="M56" s="13" t="s">
        <v>1899</v>
      </c>
      <c r="N56" s="15" t="s">
        <v>2201</v>
      </c>
      <c r="O56" s="13">
        <f>0.027</f>
        <v>2.7E-2</v>
      </c>
    </row>
    <row r="57" spans="1:15" ht="23.25">
      <c r="A57" s="16" t="s">
        <v>441</v>
      </c>
      <c r="B57" s="13">
        <v>478</v>
      </c>
      <c r="C57" s="13" t="s">
        <v>5416</v>
      </c>
      <c r="D57" s="15" t="s">
        <v>5417</v>
      </c>
      <c r="E57" s="13" t="s">
        <v>697</v>
      </c>
      <c r="F57" s="13">
        <f>0.018</f>
        <v>1.7999999999999999E-2</v>
      </c>
      <c r="G57" s="13" t="s">
        <v>5418</v>
      </c>
      <c r="H57" s="15" t="s">
        <v>5419</v>
      </c>
      <c r="I57" s="13">
        <f>0.051</f>
        <v>5.0999999999999997E-2</v>
      </c>
      <c r="J57" s="13" t="s">
        <v>5420</v>
      </c>
      <c r="K57" s="13" t="s">
        <v>5421</v>
      </c>
      <c r="L57" s="14"/>
      <c r="M57" s="13" t="s">
        <v>5305</v>
      </c>
      <c r="N57" s="13" t="s">
        <v>5422</v>
      </c>
      <c r="O57" s="14"/>
    </row>
    <row r="58" spans="1:15" ht="35.25">
      <c r="A58" s="16" t="s">
        <v>449</v>
      </c>
      <c r="B58" s="13">
        <v>74</v>
      </c>
      <c r="C58" s="13" t="s">
        <v>5423</v>
      </c>
      <c r="D58" s="13" t="s">
        <v>5424</v>
      </c>
      <c r="E58" s="13">
        <v>0.23699999999999999</v>
      </c>
      <c r="F58" s="14"/>
      <c r="G58" s="13" t="s">
        <v>5425</v>
      </c>
      <c r="H58" s="13" t="s">
        <v>5426</v>
      </c>
      <c r="I58" s="14"/>
      <c r="J58" s="13" t="s">
        <v>5427</v>
      </c>
      <c r="K58" s="13" t="s">
        <v>5428</v>
      </c>
      <c r="L58" s="14"/>
      <c r="M58" s="15" t="s">
        <v>5429</v>
      </c>
      <c r="N58" s="13" t="s">
        <v>5430</v>
      </c>
      <c r="O58" s="13">
        <v>-3.3000000000000002E-2</v>
      </c>
    </row>
    <row r="59" spans="1:15" ht="20.25">
      <c r="A59" s="16" t="s">
        <v>460</v>
      </c>
      <c r="B59" s="13">
        <v>243</v>
      </c>
      <c r="C59" s="13" t="s">
        <v>5431</v>
      </c>
      <c r="D59" s="13" t="s">
        <v>5432</v>
      </c>
      <c r="E59" s="13">
        <v>0.78600000000000003</v>
      </c>
      <c r="F59" s="14"/>
      <c r="G59" s="13" t="s">
        <v>5433</v>
      </c>
      <c r="H59" s="13" t="s">
        <v>5434</v>
      </c>
      <c r="I59" s="14"/>
      <c r="J59" s="13" t="s">
        <v>5435</v>
      </c>
      <c r="K59" s="13" t="s">
        <v>5436</v>
      </c>
      <c r="L59" s="14"/>
      <c r="M59" s="13" t="s">
        <v>5304</v>
      </c>
      <c r="N59" s="13" t="s">
        <v>5437</v>
      </c>
      <c r="O59" s="14"/>
    </row>
    <row r="60" spans="1:15" ht="23.25">
      <c r="A60" s="16" t="s">
        <v>468</v>
      </c>
      <c r="B60" s="13">
        <v>10</v>
      </c>
      <c r="C60" s="13" t="s">
        <v>5438</v>
      </c>
      <c r="D60" s="13" t="s">
        <v>5439</v>
      </c>
      <c r="E60" s="13">
        <v>0.45</v>
      </c>
      <c r="F60" s="14"/>
      <c r="G60" s="13" t="s">
        <v>5440</v>
      </c>
      <c r="H60" s="13" t="s">
        <v>5441</v>
      </c>
      <c r="I60" s="14"/>
      <c r="J60" s="13" t="s">
        <v>688</v>
      </c>
      <c r="K60" s="13" t="s">
        <v>5442</v>
      </c>
      <c r="L60" s="14"/>
      <c r="M60" s="15" t="s">
        <v>5443</v>
      </c>
      <c r="N60" s="13" t="s">
        <v>5444</v>
      </c>
      <c r="O60" s="13">
        <v>-3.9E-2</v>
      </c>
    </row>
    <row r="61" spans="1:15" ht="35.25">
      <c r="A61" s="16" t="s">
        <v>476</v>
      </c>
      <c r="B61" s="13">
        <v>130</v>
      </c>
      <c r="C61" s="13" t="s">
        <v>5445</v>
      </c>
      <c r="D61" s="13" t="s">
        <v>5446</v>
      </c>
      <c r="E61" s="13">
        <v>0.13700000000000001</v>
      </c>
      <c r="F61" s="14"/>
      <c r="G61" s="13" t="s">
        <v>5447</v>
      </c>
      <c r="H61" s="13" t="s">
        <v>5448</v>
      </c>
      <c r="I61" s="14"/>
      <c r="J61" s="13" t="s">
        <v>5449</v>
      </c>
      <c r="K61" s="13" t="s">
        <v>5450</v>
      </c>
      <c r="L61" s="14"/>
      <c r="M61" s="13" t="s">
        <v>921</v>
      </c>
      <c r="N61" s="15" t="s">
        <v>5451</v>
      </c>
      <c r="O61" s="13">
        <f>0.023</f>
        <v>2.3E-2</v>
      </c>
    </row>
    <row r="62" spans="1:15" ht="35.25">
      <c r="A62" s="16" t="s">
        <v>484</v>
      </c>
      <c r="B62" s="13">
        <v>0</v>
      </c>
      <c r="C62" s="13" t="s">
        <v>1406</v>
      </c>
      <c r="D62" s="13" t="s">
        <v>1406</v>
      </c>
      <c r="E62" s="14"/>
      <c r="F62" s="14"/>
      <c r="G62" s="13" t="s">
        <v>1407</v>
      </c>
      <c r="H62" s="13" t="s">
        <v>1407</v>
      </c>
      <c r="I62" s="14"/>
      <c r="J62" s="13" t="s">
        <v>1406</v>
      </c>
      <c r="K62" s="13" t="s">
        <v>1406</v>
      </c>
      <c r="L62" s="14"/>
      <c r="M62" s="13" t="s">
        <v>1406</v>
      </c>
      <c r="N62" s="13" t="s">
        <v>1406</v>
      </c>
      <c r="O62" s="14"/>
    </row>
    <row r="63" spans="1:15" ht="35.25">
      <c r="A63" s="16" t="s">
        <v>491</v>
      </c>
      <c r="B63" s="13">
        <v>19</v>
      </c>
      <c r="C63" s="13" t="s">
        <v>5452</v>
      </c>
      <c r="D63" s="13" t="s">
        <v>5453</v>
      </c>
      <c r="E63" s="13">
        <v>0.13100000000000001</v>
      </c>
      <c r="F63" s="14"/>
      <c r="G63" s="13" t="s">
        <v>5454</v>
      </c>
      <c r="H63" s="13" t="s">
        <v>5455</v>
      </c>
      <c r="I63" s="14"/>
      <c r="J63" s="13" t="s">
        <v>5456</v>
      </c>
      <c r="K63" s="13" t="s">
        <v>5457</v>
      </c>
      <c r="L63" s="14"/>
      <c r="M63" s="13" t="s">
        <v>5422</v>
      </c>
      <c r="N63" s="13" t="s">
        <v>5458</v>
      </c>
      <c r="O63" s="14"/>
    </row>
    <row r="64" spans="1:15" ht="35.25">
      <c r="A64" s="16" t="s">
        <v>502</v>
      </c>
      <c r="B64" s="13">
        <v>1</v>
      </c>
      <c r="C64" s="13" t="s">
        <v>5459</v>
      </c>
      <c r="D64" s="13" t="s">
        <v>5460</v>
      </c>
      <c r="E64" s="14"/>
      <c r="F64" s="14"/>
      <c r="G64" s="13" t="s">
        <v>5461</v>
      </c>
      <c r="H64" s="13" t="s">
        <v>5462</v>
      </c>
      <c r="I64" s="14"/>
      <c r="J64" s="13" t="s">
        <v>688</v>
      </c>
      <c r="K64" s="13" t="s">
        <v>688</v>
      </c>
      <c r="L64" s="14"/>
      <c r="M64" s="13" t="s">
        <v>2176</v>
      </c>
      <c r="N64" s="15" t="s">
        <v>2049</v>
      </c>
      <c r="O64" s="13">
        <f>0.01</f>
        <v>0.01</v>
      </c>
    </row>
    <row r="65" spans="1:15" ht="20.25">
      <c r="A65" s="11" t="s">
        <v>508</v>
      </c>
      <c r="B65" s="13">
        <v>17766</v>
      </c>
      <c r="C65" s="13" t="s">
        <v>1156</v>
      </c>
      <c r="D65" s="15" t="s">
        <v>804</v>
      </c>
      <c r="E65" s="13" t="s">
        <v>697</v>
      </c>
      <c r="F65" s="13">
        <f>0.002</f>
        <v>2E-3</v>
      </c>
      <c r="G65" s="13" t="s">
        <v>5463</v>
      </c>
      <c r="H65" s="15" t="s">
        <v>2178</v>
      </c>
      <c r="I65" s="13">
        <f>0.012</f>
        <v>1.2E-2</v>
      </c>
      <c r="J65" s="13" t="s">
        <v>5464</v>
      </c>
      <c r="K65" s="13" t="s">
        <v>5319</v>
      </c>
      <c r="L65" s="14"/>
      <c r="M65" s="15" t="s">
        <v>2586</v>
      </c>
      <c r="N65" s="13" t="s">
        <v>1800</v>
      </c>
      <c r="O65" s="13">
        <v>-1.2999999999999999E-2</v>
      </c>
    </row>
    <row r="66" spans="1:15" ht="23.25">
      <c r="A66" s="16" t="s">
        <v>514</v>
      </c>
      <c r="B66" s="13">
        <v>1074</v>
      </c>
      <c r="C66" s="15" t="s">
        <v>5465</v>
      </c>
      <c r="D66" s="13" t="s">
        <v>5466</v>
      </c>
      <c r="E66" s="13" t="s">
        <v>697</v>
      </c>
      <c r="F66" s="13">
        <v>-1.7000000000000001E-2</v>
      </c>
      <c r="G66" s="15" t="s">
        <v>5467</v>
      </c>
      <c r="H66" s="13" t="s">
        <v>5468</v>
      </c>
      <c r="I66" s="13">
        <v>-4.1000000000000002E-2</v>
      </c>
      <c r="J66" s="15" t="s">
        <v>5469</v>
      </c>
      <c r="K66" s="13" t="s">
        <v>5470</v>
      </c>
      <c r="L66" s="13">
        <v>-7.3999999999999996E-2</v>
      </c>
      <c r="M66" s="13" t="s">
        <v>5471</v>
      </c>
      <c r="N66" s="15" t="s">
        <v>5472</v>
      </c>
      <c r="O66" s="13">
        <f>0.02</f>
        <v>0.02</v>
      </c>
    </row>
    <row r="67" spans="1:15" ht="23.25">
      <c r="A67" s="16" t="s">
        <v>523</v>
      </c>
      <c r="B67" s="13">
        <v>0</v>
      </c>
      <c r="C67" s="13" t="s">
        <v>1406</v>
      </c>
      <c r="D67" s="13" t="s">
        <v>1406</v>
      </c>
      <c r="E67" s="14"/>
      <c r="F67" s="14"/>
      <c r="G67" s="13" t="s">
        <v>1407</v>
      </c>
      <c r="H67" s="13" t="s">
        <v>1407</v>
      </c>
      <c r="I67" s="14"/>
      <c r="J67" s="13" t="s">
        <v>1406</v>
      </c>
      <c r="K67" s="13" t="s">
        <v>1406</v>
      </c>
      <c r="L67" s="14"/>
      <c r="M67" s="13" t="s">
        <v>1406</v>
      </c>
      <c r="N67" s="13" t="s">
        <v>1406</v>
      </c>
      <c r="O67" s="14"/>
    </row>
    <row r="68" spans="1:15" ht="23.25">
      <c r="A68" s="16" t="s">
        <v>531</v>
      </c>
      <c r="B68" s="13">
        <v>0</v>
      </c>
      <c r="C68" s="13" t="s">
        <v>1406</v>
      </c>
      <c r="D68" s="13" t="s">
        <v>1406</v>
      </c>
      <c r="E68" s="14"/>
      <c r="F68" s="14"/>
      <c r="G68" s="13" t="s">
        <v>1407</v>
      </c>
      <c r="H68" s="13" t="s">
        <v>1407</v>
      </c>
      <c r="I68" s="14"/>
      <c r="J68" s="13" t="s">
        <v>1406</v>
      </c>
      <c r="K68" s="13" t="s">
        <v>1406</v>
      </c>
      <c r="L68" s="14"/>
      <c r="M68" s="13" t="s">
        <v>1406</v>
      </c>
      <c r="N68" s="13" t="s">
        <v>1406</v>
      </c>
      <c r="O68" s="14"/>
    </row>
    <row r="69" spans="1:15" ht="23.25">
      <c r="A69" s="16" t="s">
        <v>538</v>
      </c>
      <c r="B69" s="13">
        <v>2</v>
      </c>
      <c r="C69" s="13" t="s">
        <v>5473</v>
      </c>
      <c r="D69" s="13" t="s">
        <v>5474</v>
      </c>
      <c r="E69" s="13">
        <v>0.26500000000000001</v>
      </c>
      <c r="F69" s="14"/>
      <c r="G69" s="13" t="s">
        <v>2968</v>
      </c>
      <c r="H69" s="13" t="s">
        <v>1760</v>
      </c>
      <c r="I69" s="14"/>
      <c r="J69" s="13" t="s">
        <v>5475</v>
      </c>
      <c r="K69" s="13" t="s">
        <v>1406</v>
      </c>
      <c r="L69" s="14"/>
      <c r="M69" s="13" t="s">
        <v>5476</v>
      </c>
      <c r="N69" s="13" t="s">
        <v>3593</v>
      </c>
      <c r="O69" s="14"/>
    </row>
    <row r="70" spans="1:15" ht="20.25">
      <c r="A70" s="16" t="s">
        <v>541</v>
      </c>
      <c r="B70" s="13">
        <v>1</v>
      </c>
      <c r="C70" s="13" t="s">
        <v>5477</v>
      </c>
      <c r="D70" s="13" t="s">
        <v>5478</v>
      </c>
      <c r="E70" s="14"/>
      <c r="F70" s="14"/>
      <c r="G70" s="13" t="s">
        <v>4227</v>
      </c>
      <c r="H70" s="13" t="s">
        <v>3277</v>
      </c>
      <c r="I70" s="14"/>
      <c r="J70" s="13" t="s">
        <v>688</v>
      </c>
      <c r="K70" s="13" t="s">
        <v>688</v>
      </c>
      <c r="L70" s="14"/>
      <c r="M70" s="15" t="s">
        <v>5479</v>
      </c>
      <c r="N70" s="13" t="s">
        <v>5183</v>
      </c>
      <c r="O70" s="13">
        <v>-2.5000000000000001E-2</v>
      </c>
    </row>
    <row r="71" spans="1:15" ht="20.25">
      <c r="A71" s="16" t="s">
        <v>546</v>
      </c>
      <c r="B71" s="13">
        <v>34</v>
      </c>
      <c r="C71" s="13" t="s">
        <v>5480</v>
      </c>
      <c r="D71" s="13" t="s">
        <v>5481</v>
      </c>
      <c r="E71" s="13">
        <v>0.39500000000000002</v>
      </c>
      <c r="F71" s="14"/>
      <c r="G71" s="13" t="s">
        <v>5482</v>
      </c>
      <c r="H71" s="13" t="s">
        <v>5483</v>
      </c>
      <c r="I71" s="14"/>
      <c r="J71" s="13" t="s">
        <v>5484</v>
      </c>
      <c r="K71" s="13" t="s">
        <v>5485</v>
      </c>
      <c r="L71" s="14"/>
      <c r="M71" s="13" t="s">
        <v>5486</v>
      </c>
      <c r="N71" s="13" t="s">
        <v>2223</v>
      </c>
      <c r="O71" s="14"/>
    </row>
    <row r="72" spans="1:15" ht="23.25">
      <c r="A72" s="16" t="s">
        <v>552</v>
      </c>
      <c r="B72" s="13">
        <v>64</v>
      </c>
      <c r="C72" s="13" t="s">
        <v>5487</v>
      </c>
      <c r="D72" s="13" t="s">
        <v>5488</v>
      </c>
      <c r="E72" s="13">
        <v>8.0000000000000002E-3</v>
      </c>
      <c r="F72" s="14"/>
      <c r="G72" s="13" t="s">
        <v>5489</v>
      </c>
      <c r="H72" s="13" t="s">
        <v>5490</v>
      </c>
      <c r="I72" s="14"/>
      <c r="J72" s="13" t="s">
        <v>5491</v>
      </c>
      <c r="K72" s="13" t="s">
        <v>5492</v>
      </c>
      <c r="L72" s="14"/>
      <c r="M72" s="15" t="s">
        <v>5493</v>
      </c>
      <c r="N72" s="13" t="s">
        <v>5494</v>
      </c>
      <c r="O72" s="13">
        <v>-2.3E-2</v>
      </c>
    </row>
    <row r="73" spans="1:15" ht="23.25">
      <c r="A73" s="16" t="s">
        <v>557</v>
      </c>
      <c r="B73" s="13">
        <v>32</v>
      </c>
      <c r="C73" s="13" t="s">
        <v>5495</v>
      </c>
      <c r="D73" s="13" t="s">
        <v>1003</v>
      </c>
      <c r="E73" s="13">
        <v>0.441</v>
      </c>
      <c r="F73" s="14"/>
      <c r="G73" s="13" t="s">
        <v>5496</v>
      </c>
      <c r="H73" s="13" t="s">
        <v>5497</v>
      </c>
      <c r="I73" s="14"/>
      <c r="J73" s="13" t="s">
        <v>5498</v>
      </c>
      <c r="K73" s="13" t="s">
        <v>5499</v>
      </c>
      <c r="L73" s="14"/>
      <c r="M73" s="13" t="s">
        <v>5500</v>
      </c>
      <c r="N73" s="13" t="s">
        <v>5501</v>
      </c>
      <c r="O73" s="14"/>
    </row>
    <row r="74" spans="1:15" ht="23.25">
      <c r="A74" s="16" t="s">
        <v>560</v>
      </c>
      <c r="B74" s="13">
        <v>0</v>
      </c>
      <c r="C74" s="13" t="s">
        <v>1406</v>
      </c>
      <c r="D74" s="13" t="s">
        <v>1406</v>
      </c>
      <c r="E74" s="14"/>
      <c r="F74" s="14"/>
      <c r="G74" s="13" t="s">
        <v>1407</v>
      </c>
      <c r="H74" s="13" t="s">
        <v>1407</v>
      </c>
      <c r="I74" s="14"/>
      <c r="J74" s="13" t="s">
        <v>1406</v>
      </c>
      <c r="K74" s="13" t="s">
        <v>1406</v>
      </c>
      <c r="L74" s="14"/>
      <c r="M74" s="13" t="s">
        <v>1406</v>
      </c>
      <c r="N74" s="13" t="s">
        <v>1406</v>
      </c>
      <c r="O74" s="14"/>
    </row>
    <row r="75" spans="1:15" ht="23.25">
      <c r="A75" s="16" t="s">
        <v>562</v>
      </c>
      <c r="B75" s="13">
        <v>3</v>
      </c>
      <c r="C75" s="13" t="s">
        <v>5502</v>
      </c>
      <c r="D75" s="13" t="s">
        <v>5503</v>
      </c>
      <c r="E75" s="13">
        <v>6.8000000000000005E-2</v>
      </c>
      <c r="F75" s="14"/>
      <c r="G75" s="13" t="s">
        <v>1772</v>
      </c>
      <c r="H75" s="13" t="s">
        <v>2968</v>
      </c>
      <c r="I75" s="14"/>
      <c r="J75" s="13" t="s">
        <v>5504</v>
      </c>
      <c r="K75" s="13" t="s">
        <v>5505</v>
      </c>
      <c r="L75" s="14"/>
      <c r="M75" s="13" t="s">
        <v>840</v>
      </c>
      <c r="N75" s="13" t="s">
        <v>1916</v>
      </c>
      <c r="O75" s="14"/>
    </row>
    <row r="76" spans="1:15" ht="20.25">
      <c r="A76" s="16" t="s">
        <v>567</v>
      </c>
      <c r="B76" s="13">
        <v>0</v>
      </c>
      <c r="C76" s="13" t="s">
        <v>1406</v>
      </c>
      <c r="D76" s="13" t="s">
        <v>1406</v>
      </c>
      <c r="E76" s="14"/>
      <c r="F76" s="14"/>
      <c r="G76" s="13" t="s">
        <v>1407</v>
      </c>
      <c r="H76" s="13" t="s">
        <v>1407</v>
      </c>
      <c r="I76" s="14"/>
      <c r="J76" s="13" t="s">
        <v>1406</v>
      </c>
      <c r="K76" s="13" t="s">
        <v>1406</v>
      </c>
      <c r="L76" s="14"/>
      <c r="M76" s="13" t="s">
        <v>1406</v>
      </c>
      <c r="N76" s="13" t="s">
        <v>1406</v>
      </c>
      <c r="O76" s="14"/>
    </row>
    <row r="77" spans="1:15" ht="23.25">
      <c r="A77" s="16" t="s">
        <v>574</v>
      </c>
      <c r="B77" s="13">
        <v>26</v>
      </c>
      <c r="C77" s="13" t="s">
        <v>5506</v>
      </c>
      <c r="D77" s="13" t="s">
        <v>5507</v>
      </c>
      <c r="E77" s="13">
        <v>0.51500000000000001</v>
      </c>
      <c r="F77" s="14"/>
      <c r="G77" s="13" t="s">
        <v>4325</v>
      </c>
      <c r="H77" s="13" t="s">
        <v>4325</v>
      </c>
      <c r="I77" s="14"/>
      <c r="J77" s="13" t="s">
        <v>5508</v>
      </c>
      <c r="K77" s="13" t="s">
        <v>5509</v>
      </c>
      <c r="L77" s="14"/>
      <c r="M77" s="13" t="s">
        <v>5510</v>
      </c>
      <c r="N77" s="13" t="s">
        <v>5511</v>
      </c>
      <c r="O77" s="14"/>
    </row>
    <row r="78" spans="1:15" ht="23.25">
      <c r="A78" s="16" t="s">
        <v>581</v>
      </c>
      <c r="B78" s="13">
        <v>3</v>
      </c>
      <c r="C78" s="13" t="s">
        <v>5512</v>
      </c>
      <c r="D78" s="13" t="s">
        <v>5513</v>
      </c>
      <c r="E78" s="13">
        <v>3.5999999999999997E-2</v>
      </c>
      <c r="F78" s="14"/>
      <c r="G78" s="13" t="s">
        <v>5514</v>
      </c>
      <c r="H78" s="13" t="s">
        <v>5515</v>
      </c>
      <c r="I78" s="14"/>
      <c r="J78" s="13" t="s">
        <v>5516</v>
      </c>
      <c r="K78" s="13" t="s">
        <v>5517</v>
      </c>
      <c r="L78" s="14"/>
      <c r="M78" s="13" t="s">
        <v>2223</v>
      </c>
      <c r="N78" s="15" t="s">
        <v>5304</v>
      </c>
      <c r="O78" s="13">
        <f>0.028</f>
        <v>2.8000000000000001E-2</v>
      </c>
    </row>
    <row r="79" spans="1:15" ht="35.25">
      <c r="A79" s="16" t="s">
        <v>586</v>
      </c>
      <c r="B79" s="13">
        <v>324</v>
      </c>
      <c r="C79" s="13" t="s">
        <v>5518</v>
      </c>
      <c r="D79" s="13" t="s">
        <v>5519</v>
      </c>
      <c r="E79" s="13">
        <v>2.5000000000000001E-2</v>
      </c>
      <c r="F79" s="14"/>
      <c r="G79" s="13" t="s">
        <v>5520</v>
      </c>
      <c r="H79" s="13" t="s">
        <v>5521</v>
      </c>
      <c r="I79" s="14"/>
      <c r="J79" s="13" t="s">
        <v>5522</v>
      </c>
      <c r="K79" s="13" t="s">
        <v>5523</v>
      </c>
      <c r="L79" s="14"/>
      <c r="M79" s="13" t="s">
        <v>5524</v>
      </c>
      <c r="N79" s="13" t="s">
        <v>5525</v>
      </c>
      <c r="O79" s="14"/>
    </row>
    <row r="80" spans="1:15" ht="20.25">
      <c r="A80" s="16" t="s">
        <v>596</v>
      </c>
      <c r="B80" s="13">
        <v>16957</v>
      </c>
      <c r="C80" s="13" t="s">
        <v>3797</v>
      </c>
      <c r="D80" s="15" t="s">
        <v>2945</v>
      </c>
      <c r="E80" s="13" t="s">
        <v>697</v>
      </c>
      <c r="F80" s="13">
        <f>0.006</f>
        <v>6.0000000000000001E-3</v>
      </c>
      <c r="G80" s="13" t="s">
        <v>1078</v>
      </c>
      <c r="H80" s="13" t="s">
        <v>794</v>
      </c>
      <c r="I80" s="14"/>
      <c r="J80" s="13" t="s">
        <v>5526</v>
      </c>
      <c r="K80" s="13" t="s">
        <v>3211</v>
      </c>
      <c r="L80" s="14"/>
      <c r="M80" s="13" t="s">
        <v>5527</v>
      </c>
      <c r="N80" s="15" t="s">
        <v>5528</v>
      </c>
      <c r="O80" s="13">
        <f>0.073</f>
        <v>7.2999999999999995E-2</v>
      </c>
    </row>
    <row r="81" spans="1:19" ht="35.25">
      <c r="A81" s="16" t="s">
        <v>606</v>
      </c>
      <c r="B81" s="13">
        <v>315</v>
      </c>
      <c r="C81" s="13" t="s">
        <v>5529</v>
      </c>
      <c r="D81" s="15" t="s">
        <v>5530</v>
      </c>
      <c r="E81" s="13" t="s">
        <v>697</v>
      </c>
      <c r="F81" s="13">
        <f>0.033</f>
        <v>3.3000000000000002E-2</v>
      </c>
      <c r="G81" s="13" t="s">
        <v>5531</v>
      </c>
      <c r="H81" s="15" t="s">
        <v>5532</v>
      </c>
      <c r="I81" s="13">
        <f>0.042</f>
        <v>4.2000000000000003E-2</v>
      </c>
      <c r="J81" s="13" t="s">
        <v>5533</v>
      </c>
      <c r="K81" s="15" t="s">
        <v>5534</v>
      </c>
      <c r="L81" s="13">
        <f>0.1</f>
        <v>0.1</v>
      </c>
      <c r="M81" s="15" t="s">
        <v>5535</v>
      </c>
      <c r="N81" s="13" t="s">
        <v>5536</v>
      </c>
      <c r="O81" s="13">
        <v>-3.5999999999999997E-2</v>
      </c>
    </row>
    <row r="82" spans="1:19" ht="35.25">
      <c r="A82" s="16" t="s">
        <v>613</v>
      </c>
      <c r="B82" s="13">
        <v>649</v>
      </c>
      <c r="C82" s="13" t="s">
        <v>4924</v>
      </c>
      <c r="D82" s="13" t="s">
        <v>5537</v>
      </c>
      <c r="E82" s="13">
        <v>0.19500000000000001</v>
      </c>
      <c r="F82" s="14"/>
      <c r="G82" s="13" t="s">
        <v>5538</v>
      </c>
      <c r="H82" s="13" t="s">
        <v>5539</v>
      </c>
      <c r="I82" s="14"/>
      <c r="J82" s="13" t="s">
        <v>5540</v>
      </c>
      <c r="K82" s="13" t="s">
        <v>5541</v>
      </c>
      <c r="L82" s="14"/>
      <c r="M82" s="13" t="s">
        <v>5542</v>
      </c>
      <c r="N82" s="13" t="s">
        <v>5543</v>
      </c>
      <c r="O82" s="14"/>
    </row>
    <row r="83" spans="1:19" ht="20.25">
      <c r="A83" s="16" t="s">
        <v>622</v>
      </c>
      <c r="B83" s="13">
        <v>1179</v>
      </c>
      <c r="C83" s="15" t="s">
        <v>5544</v>
      </c>
      <c r="D83" s="13" t="s">
        <v>5545</v>
      </c>
      <c r="E83" s="13" t="s">
        <v>697</v>
      </c>
      <c r="F83" s="13">
        <v>-0.109</v>
      </c>
      <c r="G83" s="15" t="s">
        <v>5546</v>
      </c>
      <c r="H83" s="13" t="s">
        <v>5547</v>
      </c>
      <c r="I83" s="13">
        <v>-0.14199999999999999</v>
      </c>
      <c r="J83" s="13" t="s">
        <v>5548</v>
      </c>
      <c r="K83" s="13" t="s">
        <v>5549</v>
      </c>
      <c r="L83" s="14"/>
      <c r="M83" s="15" t="s">
        <v>5550</v>
      </c>
      <c r="N83" s="13" t="s">
        <v>5551</v>
      </c>
      <c r="O83" s="13">
        <v>-0.248</v>
      </c>
    </row>
    <row r="84" spans="1:19" ht="23.25">
      <c r="A84" s="16" t="s">
        <v>627</v>
      </c>
      <c r="B84" s="13">
        <v>0</v>
      </c>
      <c r="C84" s="13" t="s">
        <v>1406</v>
      </c>
      <c r="D84" s="13" t="s">
        <v>1406</v>
      </c>
      <c r="E84" s="14"/>
      <c r="F84" s="14"/>
      <c r="G84" s="13" t="s">
        <v>1407</v>
      </c>
      <c r="H84" s="13" t="s">
        <v>1407</v>
      </c>
      <c r="I84" s="14"/>
      <c r="J84" s="13" t="s">
        <v>1406</v>
      </c>
      <c r="K84" s="13" t="s">
        <v>1406</v>
      </c>
      <c r="L84" s="14"/>
      <c r="M84" s="13" t="s">
        <v>1406</v>
      </c>
      <c r="N84" s="13" t="s">
        <v>1406</v>
      </c>
      <c r="O84" s="14"/>
    </row>
    <row r="85" spans="1:19" ht="35.25">
      <c r="A85" s="16" t="s">
        <v>502</v>
      </c>
      <c r="B85" s="13">
        <v>1</v>
      </c>
      <c r="C85" s="13" t="s">
        <v>5459</v>
      </c>
      <c r="D85" s="13" t="s">
        <v>5460</v>
      </c>
      <c r="E85" s="14"/>
      <c r="F85" s="14"/>
      <c r="G85" s="13" t="s">
        <v>5461</v>
      </c>
      <c r="H85" s="13" t="s">
        <v>5462</v>
      </c>
      <c r="I85" s="14"/>
      <c r="J85" s="13" t="s">
        <v>688</v>
      </c>
      <c r="K85" s="13" t="s">
        <v>688</v>
      </c>
      <c r="L85" s="14"/>
      <c r="M85" s="13" t="s">
        <v>2176</v>
      </c>
      <c r="N85" s="15" t="s">
        <v>2049</v>
      </c>
      <c r="O85" s="13">
        <f>0.01</f>
        <v>0.01</v>
      </c>
    </row>
    <row r="86" spans="1:19" ht="23.25">
      <c r="A86" s="16" t="s">
        <v>635</v>
      </c>
      <c r="B86" s="13">
        <v>161</v>
      </c>
      <c r="C86" s="13" t="s">
        <v>5552</v>
      </c>
      <c r="D86" s="13" t="s">
        <v>5553</v>
      </c>
      <c r="E86" s="13">
        <v>8.9999999999999993E-3</v>
      </c>
      <c r="F86" s="14"/>
      <c r="G86" s="13" t="s">
        <v>5554</v>
      </c>
      <c r="H86" s="13" t="s">
        <v>5555</v>
      </c>
      <c r="I86" s="14"/>
      <c r="J86" s="13" t="s">
        <v>5556</v>
      </c>
      <c r="K86" s="13" t="s">
        <v>5557</v>
      </c>
      <c r="L86" s="14"/>
      <c r="M86" s="13" t="s">
        <v>5558</v>
      </c>
      <c r="N86" s="15" t="s">
        <v>1987</v>
      </c>
      <c r="O86" s="13">
        <f>0.024</f>
        <v>2.4E-2</v>
      </c>
    </row>
    <row r="87" spans="1:19" ht="20.25">
      <c r="A87" s="16" t="s">
        <v>643</v>
      </c>
      <c r="B87" s="13">
        <v>144</v>
      </c>
      <c r="C87" s="13" t="s">
        <v>5559</v>
      </c>
      <c r="D87" s="13" t="s">
        <v>5560</v>
      </c>
      <c r="E87" s="13">
        <v>0.26100000000000001</v>
      </c>
      <c r="F87" s="14"/>
      <c r="G87" s="13" t="s">
        <v>5561</v>
      </c>
      <c r="H87" s="13" t="s">
        <v>5562</v>
      </c>
      <c r="I87" s="14"/>
      <c r="J87" s="13" t="s">
        <v>5563</v>
      </c>
      <c r="K87" s="13" t="s">
        <v>5564</v>
      </c>
      <c r="L87" s="14"/>
      <c r="M87" s="13" t="s">
        <v>5565</v>
      </c>
      <c r="N87" s="13" t="s">
        <v>5566</v>
      </c>
      <c r="O87" s="14"/>
    </row>
    <row r="88" spans="1:19" ht="20.25">
      <c r="A88" s="12" t="s">
        <v>651</v>
      </c>
      <c r="B88" s="13">
        <v>0</v>
      </c>
      <c r="C88" s="13" t="s">
        <v>1406</v>
      </c>
      <c r="D88" s="13" t="s">
        <v>1406</v>
      </c>
      <c r="E88" s="14"/>
      <c r="F88" s="14"/>
      <c r="G88" s="13" t="s">
        <v>1407</v>
      </c>
      <c r="H88" s="13" t="s">
        <v>1407</v>
      </c>
      <c r="I88" s="14"/>
      <c r="J88" s="13" t="s">
        <v>1406</v>
      </c>
      <c r="K88" s="13" t="s">
        <v>1406</v>
      </c>
      <c r="L88" s="14"/>
      <c r="M88" s="13" t="s">
        <v>1406</v>
      </c>
      <c r="N88" s="13" t="s">
        <v>1406</v>
      </c>
      <c r="O88" s="14"/>
    </row>
    <row r="89" spans="1:19" ht="20.25">
      <c r="A89" s="1" t="s">
        <v>655</v>
      </c>
      <c r="B89" s="13">
        <v>19862</v>
      </c>
      <c r="C89" s="15" t="s">
        <v>5567</v>
      </c>
      <c r="D89" s="13" t="s">
        <v>1209</v>
      </c>
      <c r="E89" s="13" t="s">
        <v>697</v>
      </c>
      <c r="F89" s="13">
        <v>-1E-3</v>
      </c>
      <c r="G89" s="13" t="s">
        <v>5568</v>
      </c>
      <c r="H89" s="13" t="s">
        <v>1002</v>
      </c>
      <c r="I89" s="14"/>
      <c r="J89" s="13" t="s">
        <v>1090</v>
      </c>
      <c r="K89" s="13" t="s">
        <v>5569</v>
      </c>
      <c r="L89" s="14"/>
      <c r="M89" s="15" t="s">
        <v>1172</v>
      </c>
      <c r="N89" s="13" t="s">
        <v>2356</v>
      </c>
      <c r="O89" s="13">
        <v>-6.0000000000000001E-3</v>
      </c>
      <c r="P89" s="19"/>
      <c r="Q89" s="19"/>
      <c r="R89" s="19"/>
      <c r="S89" s="19"/>
    </row>
    <row r="90" spans="1:19">
      <c r="A90" s="17"/>
      <c r="E90" s="18"/>
    </row>
    <row r="91" spans="1:19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</row>
    <row r="92" spans="1:19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</row>
    <row r="93" spans="1:19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</row>
    <row r="94" spans="1:19">
      <c r="A94" s="18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</row>
    <row r="95" spans="1:19">
      <c r="A95" s="18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</row>
    <row r="96" spans="1:19">
      <c r="A96" s="18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</row>
    <row r="97" spans="1:15">
      <c r="A97" s="18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</row>
    <row r="98" spans="1:15">
      <c r="A98" s="18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</row>
    <row r="99" spans="1:15">
      <c r="A99" s="18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</row>
    <row r="100" spans="1:15">
      <c r="A100" s="18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</row>
    <row r="101" spans="1:15">
      <c r="A101" s="18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</row>
    <row r="102" spans="1:15">
      <c r="A102" s="18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</row>
    <row r="103" spans="1:15">
      <c r="A103" s="18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</row>
    <row r="104" spans="1:15">
      <c r="A104" s="18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</row>
    <row r="105" spans="1:15">
      <c r="A105" s="18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</row>
    <row r="106" spans="1:15">
      <c r="A106" s="18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</row>
    <row r="107" spans="1:15">
      <c r="A107" s="18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</row>
    <row r="108" spans="1:15">
      <c r="A108" s="18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</row>
    <row r="109" spans="1:15">
      <c r="A109" s="18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</row>
    <row r="110" spans="1:15">
      <c r="A110" s="18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</row>
    <row r="111" spans="1:15">
      <c r="A111" s="18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</row>
    <row r="112" spans="1:15">
      <c r="A112" s="18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</row>
    <row r="113" spans="1:15">
      <c r="A113" s="18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</row>
    <row r="114" spans="1:15">
      <c r="A114" s="18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</row>
    <row r="115" spans="1:15">
      <c r="A115" s="18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</row>
    <row r="116" spans="1:15">
      <c r="A116" s="18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</row>
    <row r="117" spans="1:15">
      <c r="A117" s="18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</row>
    <row r="118" spans="1:15">
      <c r="A118" s="18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</row>
    <row r="119" spans="1:15">
      <c r="A119" s="18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</row>
    <row r="120" spans="1:15">
      <c r="A120" s="18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</row>
    <row r="121" spans="1:15">
      <c r="A121" s="18"/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</row>
    <row r="122" spans="1:15">
      <c r="A122" s="18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</row>
    <row r="123" spans="1:15">
      <c r="A123" s="18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</row>
    <row r="124" spans="1:15">
      <c r="A124" s="18"/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</row>
    <row r="125" spans="1:15">
      <c r="A125" s="18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</row>
    <row r="126" spans="1:15">
      <c r="A126" s="18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</row>
    <row r="127" spans="1:15">
      <c r="A127" s="18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</row>
    <row r="128" spans="1:15">
      <c r="A128" s="18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</row>
    <row r="129" spans="1:15">
      <c r="A129" s="18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</row>
    <row r="130" spans="1:15">
      <c r="A130" s="18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</row>
    <row r="131" spans="1:15">
      <c r="A131" s="18"/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</row>
    <row r="132" spans="1:15">
      <c r="A132" s="18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</row>
    <row r="133" spans="1:15">
      <c r="A133" s="18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</row>
    <row r="134" spans="1:15">
      <c r="A134" s="18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</row>
    <row r="135" spans="1:15">
      <c r="A135" s="18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</row>
    <row r="136" spans="1:15">
      <c r="A136" s="18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</row>
    <row r="137" spans="1:15">
      <c r="A137" s="18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</row>
    <row r="138" spans="1:15">
      <c r="A138" s="18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</row>
    <row r="139" spans="1:15">
      <c r="A139" s="18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</row>
    <row r="140" spans="1:15">
      <c r="A140" s="18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</row>
    <row r="141" spans="1:15">
      <c r="A141" s="18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</row>
    <row r="142" spans="1:15">
      <c r="A142" s="18"/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</row>
    <row r="143" spans="1:15">
      <c r="A143" s="18"/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</row>
    <row r="144" spans="1:15">
      <c r="A144" s="18"/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</row>
    <row r="145" spans="1:15">
      <c r="A145" s="18"/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</row>
    <row r="146" spans="1:15">
      <c r="A146" s="18"/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</row>
    <row r="147" spans="1:15">
      <c r="A147" s="18"/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</row>
    <row r="148" spans="1:15">
      <c r="A148" s="18"/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</row>
    <row r="149" spans="1:15">
      <c r="A149" s="18"/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</row>
    <row r="150" spans="1:15">
      <c r="A150" s="18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</row>
    <row r="151" spans="1:15">
      <c r="A151" s="18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</row>
    <row r="152" spans="1:15">
      <c r="A152" s="18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</row>
    <row r="153" spans="1:15">
      <c r="A153" s="18"/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</row>
    <row r="154" spans="1:15">
      <c r="A154" s="18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</row>
    <row r="155" spans="1:15">
      <c r="A155" s="18"/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</row>
    <row r="156" spans="1:15">
      <c r="A156" s="18"/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</row>
    <row r="157" spans="1:15">
      <c r="A157" s="18"/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</row>
    <row r="158" spans="1:15">
      <c r="A158" s="18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</row>
    <row r="159" spans="1:15">
      <c r="A159" s="18"/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</row>
    <row r="160" spans="1:15">
      <c r="A160" s="18"/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</row>
    <row r="161" spans="1:15">
      <c r="A161" s="18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</row>
    <row r="162" spans="1:15">
      <c r="A162" s="18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</row>
    <row r="163" spans="1:15">
      <c r="A163" s="18"/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</row>
    <row r="164" spans="1:15">
      <c r="A164" s="18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</row>
    <row r="165" spans="1:15">
      <c r="A165" s="18"/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</row>
    <row r="166" spans="1:15">
      <c r="A166" s="18"/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</row>
    <row r="167" spans="1:15">
      <c r="A167" s="18"/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</row>
    <row r="168" spans="1:15">
      <c r="A168" s="18"/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</row>
    <row r="169" spans="1:15">
      <c r="A169" s="18"/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</row>
    <row r="170" spans="1:15">
      <c r="A170" s="18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</row>
    <row r="171" spans="1:15">
      <c r="A171" s="18"/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</row>
    <row r="172" spans="1:15">
      <c r="A172" s="18"/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</row>
    <row r="173" spans="1:15">
      <c r="A173" s="18"/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</row>
    <row r="174" spans="1:15">
      <c r="A174" s="18"/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</row>
    <row r="175" spans="1:15">
      <c r="A175" s="18"/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</row>
    <row r="176" spans="1:15">
      <c r="A176" s="18"/>
      <c r="B176" s="18"/>
      <c r="C176" s="18"/>
      <c r="D176" s="18"/>
      <c r="E176" s="18"/>
      <c r="F176" s="18"/>
      <c r="G176" s="18"/>
      <c r="H176" s="18"/>
      <c r="I176" s="18"/>
    </row>
    <row r="177" spans="1:1">
      <c r="A177" s="17"/>
    </row>
    <row r="178" spans="1:1">
      <c r="A178" s="17"/>
    </row>
    <row r="179" spans="1:1">
      <c r="A179" s="17"/>
    </row>
    <row r="180" spans="1:1">
      <c r="A180" s="17"/>
    </row>
    <row r="181" spans="1:1">
      <c r="A181" s="17"/>
    </row>
    <row r="182" spans="1:1">
      <c r="A182" s="17"/>
    </row>
    <row r="183" spans="1:1">
      <c r="A183" s="17"/>
    </row>
    <row r="184" spans="1:1">
      <c r="A184" s="17"/>
    </row>
    <row r="185" spans="1:1">
      <c r="A185" s="17"/>
    </row>
    <row r="186" spans="1:1">
      <c r="A186" s="17"/>
    </row>
    <row r="187" spans="1:1">
      <c r="A187" s="17"/>
    </row>
    <row r="188" spans="1:1">
      <c r="A188" s="17"/>
    </row>
    <row r="189" spans="1:1">
      <c r="A189" s="17"/>
    </row>
    <row r="190" spans="1:1">
      <c r="A190" s="17"/>
    </row>
    <row r="191" spans="1:1">
      <c r="A191" s="17"/>
    </row>
    <row r="192" spans="1:1">
      <c r="A192" s="17"/>
    </row>
    <row r="193" spans="1:1">
      <c r="A193" s="17"/>
    </row>
    <row r="194" spans="1:1">
      <c r="A194" s="17"/>
    </row>
    <row r="195" spans="1:1">
      <c r="A195" s="17"/>
    </row>
    <row r="196" spans="1:1">
      <c r="A196" s="17"/>
    </row>
    <row r="197" spans="1:1">
      <c r="A197" s="17"/>
    </row>
    <row r="198" spans="1:1">
      <c r="A198" s="17"/>
    </row>
    <row r="199" spans="1:1">
      <c r="A199" s="17"/>
    </row>
    <row r="200" spans="1:1">
      <c r="A200" s="17"/>
    </row>
    <row r="201" spans="1:1">
      <c r="A201" s="17"/>
    </row>
    <row r="202" spans="1:1">
      <c r="A202" s="17"/>
    </row>
    <row r="203" spans="1:1">
      <c r="A203" s="17"/>
    </row>
    <row r="204" spans="1:1">
      <c r="A204" s="17"/>
    </row>
    <row r="205" spans="1:1">
      <c r="A205" s="17"/>
    </row>
    <row r="206" spans="1:1">
      <c r="A206" s="17"/>
    </row>
    <row r="207" spans="1:1">
      <c r="A207" s="17"/>
    </row>
    <row r="208" spans="1:1">
      <c r="A208" s="17"/>
    </row>
    <row r="209" spans="1:1">
      <c r="A209" s="17"/>
    </row>
    <row r="210" spans="1:1">
      <c r="A210" s="17"/>
    </row>
    <row r="211" spans="1:1">
      <c r="A211" s="17"/>
    </row>
    <row r="212" spans="1:1">
      <c r="A212" s="17"/>
    </row>
    <row r="213" spans="1:1">
      <c r="A213" s="17"/>
    </row>
    <row r="214" spans="1:1">
      <c r="A214" s="17"/>
    </row>
    <row r="215" spans="1:1">
      <c r="A215" s="17"/>
    </row>
    <row r="216" spans="1:1">
      <c r="A216" s="17"/>
    </row>
    <row r="217" spans="1:1">
      <c r="A217" s="17"/>
    </row>
    <row r="218" spans="1:1">
      <c r="A218" s="17"/>
    </row>
    <row r="219" spans="1:1">
      <c r="A219" s="17"/>
    </row>
    <row r="220" spans="1:1">
      <c r="A220" s="17"/>
    </row>
    <row r="221" spans="1:1">
      <c r="A221" s="17"/>
    </row>
    <row r="222" spans="1:1">
      <c r="A222" s="17"/>
    </row>
    <row r="223" spans="1:1">
      <c r="A223" s="17"/>
    </row>
    <row r="224" spans="1:1">
      <c r="A224" s="17"/>
    </row>
    <row r="225" spans="1:1">
      <c r="A225" s="17"/>
    </row>
    <row r="226" spans="1:1">
      <c r="A226" s="17"/>
    </row>
    <row r="227" spans="1:1">
      <c r="A227" s="17"/>
    </row>
    <row r="228" spans="1:1">
      <c r="A228" s="17"/>
    </row>
    <row r="229" spans="1:1">
      <c r="A229" s="17"/>
    </row>
    <row r="230" spans="1:1">
      <c r="A230" s="17"/>
    </row>
    <row r="231" spans="1:1">
      <c r="A231" s="17"/>
    </row>
    <row r="232" spans="1:1">
      <c r="A232" s="17"/>
    </row>
    <row r="233" spans="1:1">
      <c r="A233" s="17"/>
    </row>
    <row r="234" spans="1:1">
      <c r="A234" s="17"/>
    </row>
    <row r="235" spans="1:1">
      <c r="A235" s="17"/>
    </row>
    <row r="236" spans="1:1">
      <c r="A236" s="17"/>
    </row>
    <row r="237" spans="1:1">
      <c r="A237" s="17"/>
    </row>
    <row r="238" spans="1:1">
      <c r="A238" s="17"/>
    </row>
    <row r="239" spans="1:1">
      <c r="A239" s="17"/>
    </row>
    <row r="240" spans="1:1">
      <c r="A240" s="17"/>
    </row>
    <row r="241" spans="1:1">
      <c r="A241" s="17"/>
    </row>
    <row r="242" spans="1:1">
      <c r="A242" s="17"/>
    </row>
    <row r="243" spans="1:1">
      <c r="A243" s="17"/>
    </row>
    <row r="244" spans="1:1">
      <c r="A244" s="17"/>
    </row>
    <row r="245" spans="1:1">
      <c r="A245" s="17"/>
    </row>
    <row r="246" spans="1:1">
      <c r="A246" s="17"/>
    </row>
    <row r="247" spans="1:1">
      <c r="A247" s="17"/>
    </row>
    <row r="248" spans="1:1">
      <c r="A248" s="17"/>
    </row>
    <row r="249" spans="1:1">
      <c r="A249" s="17"/>
    </row>
    <row r="250" spans="1:1">
      <c r="A250" s="17"/>
    </row>
    <row r="251" spans="1:1">
      <c r="A251" s="17"/>
    </row>
    <row r="252" spans="1:1">
      <c r="A252" s="17"/>
    </row>
    <row r="253" spans="1:1">
      <c r="A253" s="17"/>
    </row>
    <row r="254" spans="1:1">
      <c r="A254" s="17"/>
    </row>
    <row r="255" spans="1:1">
      <c r="A255" s="17"/>
    </row>
    <row r="256" spans="1:1">
      <c r="A256" s="17"/>
    </row>
    <row r="257" spans="1:1">
      <c r="A257" s="17"/>
    </row>
    <row r="258" spans="1:1">
      <c r="A258" s="17"/>
    </row>
    <row r="259" spans="1:1">
      <c r="A259" s="17"/>
    </row>
    <row r="260" spans="1:1">
      <c r="A260" s="17"/>
    </row>
    <row r="261" spans="1:1">
      <c r="A261" s="17"/>
    </row>
    <row r="262" spans="1:1">
      <c r="A262" s="17"/>
    </row>
    <row r="263" spans="1:1">
      <c r="A263" s="17"/>
    </row>
    <row r="264" spans="1:1">
      <c r="A264" s="17"/>
    </row>
    <row r="265" spans="1:1">
      <c r="A265" s="17"/>
    </row>
    <row r="266" spans="1:1">
      <c r="A266" s="17"/>
    </row>
    <row r="267" spans="1:1">
      <c r="A267" s="17"/>
    </row>
    <row r="268" spans="1:1">
      <c r="A268" s="17"/>
    </row>
    <row r="269" spans="1:1">
      <c r="A269" s="17"/>
    </row>
    <row r="270" spans="1:1">
      <c r="A270" s="17"/>
    </row>
    <row r="271" spans="1:1">
      <c r="A271" s="17"/>
    </row>
    <row r="272" spans="1:1">
      <c r="A272" s="17"/>
    </row>
    <row r="273" spans="1:1">
      <c r="A273" s="17"/>
    </row>
    <row r="274" spans="1:1">
      <c r="A274" s="17"/>
    </row>
    <row r="275" spans="1:1">
      <c r="A275" s="17"/>
    </row>
    <row r="276" spans="1:1">
      <c r="A276" s="17"/>
    </row>
    <row r="277" spans="1:1">
      <c r="A277" s="17"/>
    </row>
    <row r="278" spans="1:1">
      <c r="A278" s="17"/>
    </row>
    <row r="279" spans="1:1">
      <c r="A279" s="17"/>
    </row>
    <row r="280" spans="1:1">
      <c r="A280" s="17"/>
    </row>
    <row r="281" spans="1:1">
      <c r="A281" s="17"/>
    </row>
    <row r="282" spans="1:1">
      <c r="A282" s="17"/>
    </row>
    <row r="283" spans="1:1">
      <c r="A283" s="17"/>
    </row>
    <row r="284" spans="1:1">
      <c r="A284" s="17"/>
    </row>
    <row r="285" spans="1:1">
      <c r="A285" s="17"/>
    </row>
    <row r="286" spans="1:1">
      <c r="A286" s="17"/>
    </row>
    <row r="287" spans="1:1">
      <c r="A287" s="17"/>
    </row>
    <row r="288" spans="1:1">
      <c r="A288" s="17"/>
    </row>
    <row r="289" spans="1:1">
      <c r="A289" s="17"/>
    </row>
    <row r="290" spans="1:1">
      <c r="A290" s="17"/>
    </row>
    <row r="291" spans="1:1">
      <c r="A291" s="17"/>
    </row>
    <row r="292" spans="1:1">
      <c r="A292" s="17"/>
    </row>
    <row r="293" spans="1:1">
      <c r="A293" s="17"/>
    </row>
    <row r="294" spans="1:1">
      <c r="A294" s="17"/>
    </row>
    <row r="295" spans="1:1">
      <c r="A295" s="17"/>
    </row>
    <row r="296" spans="1:1">
      <c r="A296" s="17"/>
    </row>
    <row r="297" spans="1:1">
      <c r="A297" s="17"/>
    </row>
    <row r="298" spans="1:1">
      <c r="A298" s="17"/>
    </row>
    <row r="299" spans="1:1">
      <c r="A299" s="17"/>
    </row>
    <row r="300" spans="1:1">
      <c r="A300" s="17"/>
    </row>
    <row r="301" spans="1:1">
      <c r="A301" s="17"/>
    </row>
    <row r="302" spans="1:1">
      <c r="A302" s="17"/>
    </row>
    <row r="303" spans="1:1">
      <c r="A303" s="17"/>
    </row>
    <row r="304" spans="1:1">
      <c r="A304" s="17"/>
    </row>
    <row r="305" spans="1:1">
      <c r="A305" s="17"/>
    </row>
    <row r="306" spans="1:1">
      <c r="A306" s="17"/>
    </row>
    <row r="307" spans="1:1">
      <c r="A307" s="17"/>
    </row>
    <row r="308" spans="1:1">
      <c r="A308" s="17"/>
    </row>
    <row r="309" spans="1:1">
      <c r="A309" s="17"/>
    </row>
    <row r="310" spans="1:1">
      <c r="A310" s="17"/>
    </row>
    <row r="311" spans="1:1">
      <c r="A311" s="17"/>
    </row>
    <row r="312" spans="1:1">
      <c r="A312" s="17"/>
    </row>
    <row r="313" spans="1:1">
      <c r="A313" s="17"/>
    </row>
    <row r="314" spans="1:1">
      <c r="A314" s="17"/>
    </row>
    <row r="315" spans="1:1">
      <c r="A315" s="17"/>
    </row>
    <row r="316" spans="1:1">
      <c r="A316" s="17"/>
    </row>
    <row r="317" spans="1:1">
      <c r="A317" s="17"/>
    </row>
    <row r="318" spans="1:1">
      <c r="A318" s="17"/>
    </row>
    <row r="319" spans="1:1">
      <c r="A319" s="17"/>
    </row>
    <row r="320" spans="1:1">
      <c r="A320" s="17"/>
    </row>
    <row r="321" spans="1:1">
      <c r="A321" s="17"/>
    </row>
    <row r="322" spans="1:1">
      <c r="A322" s="17"/>
    </row>
    <row r="323" spans="1:1">
      <c r="A323" s="17"/>
    </row>
    <row r="324" spans="1:1">
      <c r="A324" s="17"/>
    </row>
    <row r="325" spans="1:1">
      <c r="A325" s="17"/>
    </row>
    <row r="326" spans="1:1">
      <c r="A326" s="17"/>
    </row>
    <row r="327" spans="1:1">
      <c r="A327" s="17"/>
    </row>
    <row r="328" spans="1:1">
      <c r="A328" s="17"/>
    </row>
    <row r="329" spans="1:1">
      <c r="A329" s="17"/>
    </row>
    <row r="330" spans="1:1">
      <c r="A330" s="17"/>
    </row>
    <row r="331" spans="1:1">
      <c r="A331" s="17"/>
    </row>
    <row r="332" spans="1:1">
      <c r="A332" s="17"/>
    </row>
    <row r="333" spans="1:1">
      <c r="A333" s="17"/>
    </row>
    <row r="334" spans="1:1">
      <c r="A334" s="17"/>
    </row>
    <row r="335" spans="1:1">
      <c r="A335" s="17"/>
    </row>
    <row r="336" spans="1:1">
      <c r="A336" s="17"/>
    </row>
    <row r="337" spans="1:1">
      <c r="A337" s="17"/>
    </row>
    <row r="338" spans="1:1">
      <c r="A338" s="17"/>
    </row>
    <row r="339" spans="1:1">
      <c r="A339" s="17"/>
    </row>
    <row r="340" spans="1:1">
      <c r="A340" s="17"/>
    </row>
    <row r="341" spans="1:1">
      <c r="A341" s="17"/>
    </row>
    <row r="342" spans="1:1">
      <c r="A342" s="17"/>
    </row>
    <row r="343" spans="1:1">
      <c r="A343" s="17"/>
    </row>
    <row r="344" spans="1:1">
      <c r="A344" s="17"/>
    </row>
    <row r="345" spans="1:1">
      <c r="A345" s="17"/>
    </row>
    <row r="346" spans="1:1">
      <c r="A346" s="17"/>
    </row>
    <row r="347" spans="1:1">
      <c r="A347" s="17"/>
    </row>
    <row r="348" spans="1:1">
      <c r="A348" s="17"/>
    </row>
    <row r="349" spans="1:1">
      <c r="A349" s="17"/>
    </row>
    <row r="350" spans="1:1">
      <c r="A350" s="17"/>
    </row>
    <row r="351" spans="1:1">
      <c r="A351" s="17"/>
    </row>
    <row r="352" spans="1:1">
      <c r="A352" s="17"/>
    </row>
    <row r="353" spans="1:1">
      <c r="A353" s="17"/>
    </row>
    <row r="354" spans="1:1">
      <c r="A354" s="17"/>
    </row>
    <row r="355" spans="1:1">
      <c r="A355" s="17"/>
    </row>
    <row r="356" spans="1:1">
      <c r="A356" s="17"/>
    </row>
    <row r="357" spans="1:1">
      <c r="A357" s="17"/>
    </row>
    <row r="358" spans="1:1">
      <c r="A358" s="17"/>
    </row>
    <row r="359" spans="1:1">
      <c r="A359" s="17"/>
    </row>
    <row r="360" spans="1:1">
      <c r="A360" s="17"/>
    </row>
    <row r="361" spans="1:1">
      <c r="A361" s="17"/>
    </row>
    <row r="362" spans="1:1">
      <c r="A362" s="17"/>
    </row>
    <row r="363" spans="1:1">
      <c r="A363" s="17"/>
    </row>
    <row r="364" spans="1:1">
      <c r="A364" s="17"/>
    </row>
    <row r="365" spans="1:1">
      <c r="A365" s="17"/>
    </row>
    <row r="366" spans="1:1">
      <c r="A366" s="17"/>
    </row>
    <row r="367" spans="1:1">
      <c r="A367" s="17"/>
    </row>
    <row r="368" spans="1:1">
      <c r="A368" s="17"/>
    </row>
    <row r="369" spans="1:1">
      <c r="A369" s="17"/>
    </row>
    <row r="370" spans="1:1">
      <c r="A370" s="17"/>
    </row>
    <row r="371" spans="1:1">
      <c r="A371" s="17"/>
    </row>
    <row r="372" spans="1:1">
      <c r="A372" s="17"/>
    </row>
    <row r="373" spans="1:1">
      <c r="A373" s="17"/>
    </row>
    <row r="374" spans="1:1">
      <c r="A374" s="17"/>
    </row>
    <row r="375" spans="1:1">
      <c r="A375" s="17"/>
    </row>
    <row r="376" spans="1:1">
      <c r="A376" s="17"/>
    </row>
    <row r="377" spans="1:1">
      <c r="A377" s="17"/>
    </row>
    <row r="378" spans="1:1">
      <c r="A378" s="17"/>
    </row>
    <row r="379" spans="1:1">
      <c r="A379" s="17"/>
    </row>
    <row r="380" spans="1:1">
      <c r="A380" s="17"/>
    </row>
    <row r="381" spans="1:1">
      <c r="A381" s="17"/>
    </row>
    <row r="382" spans="1:1">
      <c r="A382" s="17"/>
    </row>
    <row r="383" spans="1:1">
      <c r="A383" s="17"/>
    </row>
    <row r="384" spans="1:1">
      <c r="A384" s="17"/>
    </row>
    <row r="385" spans="1:1">
      <c r="A385" s="17"/>
    </row>
    <row r="386" spans="1:1">
      <c r="A386" s="17"/>
    </row>
    <row r="387" spans="1:1">
      <c r="A387" s="17"/>
    </row>
    <row r="388" spans="1:1">
      <c r="A388" s="17"/>
    </row>
    <row r="389" spans="1:1">
      <c r="A389" s="17"/>
    </row>
    <row r="390" spans="1:1">
      <c r="A390" s="17"/>
    </row>
    <row r="391" spans="1:1">
      <c r="A391" s="17"/>
    </row>
    <row r="392" spans="1:1">
      <c r="A392" s="17"/>
    </row>
    <row r="393" spans="1:1">
      <c r="A393" s="17"/>
    </row>
    <row r="394" spans="1:1">
      <c r="A394" s="17"/>
    </row>
    <row r="395" spans="1:1">
      <c r="A395" s="17"/>
    </row>
    <row r="396" spans="1:1">
      <c r="A396" s="17"/>
    </row>
    <row r="397" spans="1:1">
      <c r="A397" s="17"/>
    </row>
    <row r="398" spans="1:1">
      <c r="A398" s="17"/>
    </row>
    <row r="399" spans="1:1">
      <c r="A399" s="17"/>
    </row>
    <row r="400" spans="1:1">
      <c r="A400" s="17"/>
    </row>
    <row r="401" spans="1:1">
      <c r="A401" s="17"/>
    </row>
    <row r="402" spans="1:1">
      <c r="A402" s="17"/>
    </row>
    <row r="403" spans="1:1">
      <c r="A403" s="17"/>
    </row>
    <row r="404" spans="1:1">
      <c r="A404" s="17"/>
    </row>
    <row r="405" spans="1:1">
      <c r="A405" s="17"/>
    </row>
    <row r="406" spans="1:1">
      <c r="A406" s="17"/>
    </row>
    <row r="407" spans="1:1">
      <c r="A407" s="17"/>
    </row>
    <row r="408" spans="1:1">
      <c r="A408" s="17"/>
    </row>
    <row r="409" spans="1:1">
      <c r="A409" s="17"/>
    </row>
    <row r="410" spans="1:1">
      <c r="A410" s="17"/>
    </row>
    <row r="411" spans="1:1">
      <c r="A411" s="17"/>
    </row>
    <row r="412" spans="1:1">
      <c r="A412" s="17"/>
    </row>
    <row r="413" spans="1:1">
      <c r="A413" s="17"/>
    </row>
    <row r="414" spans="1:1">
      <c r="A414" s="17"/>
    </row>
    <row r="415" spans="1:1">
      <c r="A415" s="17"/>
    </row>
    <row r="416" spans="1:1">
      <c r="A416" s="17"/>
    </row>
    <row r="417" spans="1:1">
      <c r="A417" s="17"/>
    </row>
    <row r="418" spans="1:1">
      <c r="A418" s="17"/>
    </row>
    <row r="419" spans="1:1">
      <c r="A419" s="17"/>
    </row>
    <row r="420" spans="1:1">
      <c r="A420" s="17"/>
    </row>
    <row r="421" spans="1:1">
      <c r="A421" s="17"/>
    </row>
    <row r="422" spans="1:1">
      <c r="A422" s="17"/>
    </row>
    <row r="423" spans="1:1">
      <c r="A423" s="17"/>
    </row>
    <row r="424" spans="1:1">
      <c r="A424" s="17"/>
    </row>
    <row r="425" spans="1:1">
      <c r="A425" s="17"/>
    </row>
    <row r="426" spans="1:1">
      <c r="A426" s="17"/>
    </row>
    <row r="427" spans="1:1">
      <c r="A427" s="17"/>
    </row>
    <row r="428" spans="1:1">
      <c r="A428" s="17"/>
    </row>
    <row r="429" spans="1:1">
      <c r="A429" s="17"/>
    </row>
    <row r="430" spans="1:1">
      <c r="A430" s="17"/>
    </row>
    <row r="431" spans="1:1">
      <c r="A431" s="17"/>
    </row>
    <row r="432" spans="1:1">
      <c r="A432" s="17"/>
    </row>
    <row r="433" spans="1:1">
      <c r="A433" s="17"/>
    </row>
    <row r="434" spans="1:1">
      <c r="A434" s="17"/>
    </row>
    <row r="435" spans="1:1">
      <c r="A435" s="17"/>
    </row>
    <row r="436" spans="1:1">
      <c r="A436" s="17"/>
    </row>
    <row r="437" spans="1:1">
      <c r="A437" s="17"/>
    </row>
    <row r="438" spans="1:1">
      <c r="A438" s="17"/>
    </row>
    <row r="439" spans="1:1">
      <c r="A439" s="17"/>
    </row>
    <row r="440" spans="1:1">
      <c r="A440" s="17"/>
    </row>
    <row r="441" spans="1:1">
      <c r="A441" s="17"/>
    </row>
    <row r="442" spans="1:1">
      <c r="A442" s="17"/>
    </row>
    <row r="443" spans="1:1">
      <c r="A443" s="17"/>
    </row>
    <row r="444" spans="1:1">
      <c r="A444" s="17"/>
    </row>
    <row r="445" spans="1:1">
      <c r="A445" s="17"/>
    </row>
    <row r="446" spans="1:1">
      <c r="A446" s="17"/>
    </row>
    <row r="447" spans="1:1">
      <c r="A447" s="17"/>
    </row>
    <row r="448" spans="1:1">
      <c r="A448" s="17"/>
    </row>
    <row r="449" spans="1:1">
      <c r="A449" s="17"/>
    </row>
    <row r="450" spans="1:1">
      <c r="A450" s="17"/>
    </row>
    <row r="451" spans="1:1">
      <c r="A451" s="17"/>
    </row>
    <row r="452" spans="1:1">
      <c r="A452" s="17"/>
    </row>
    <row r="453" spans="1:1">
      <c r="A453" s="17"/>
    </row>
    <row r="454" spans="1:1">
      <c r="A454" s="17"/>
    </row>
    <row r="455" spans="1:1">
      <c r="A455" s="17"/>
    </row>
    <row r="456" spans="1:1">
      <c r="A456" s="17"/>
    </row>
    <row r="457" spans="1:1">
      <c r="A457" s="17"/>
    </row>
    <row r="458" spans="1:1">
      <c r="A458" s="17"/>
    </row>
    <row r="459" spans="1:1">
      <c r="A459" s="17"/>
    </row>
    <row r="460" spans="1:1">
      <c r="A460" s="17"/>
    </row>
    <row r="461" spans="1:1">
      <c r="A461" s="17"/>
    </row>
    <row r="462" spans="1:1">
      <c r="A462" s="17"/>
    </row>
    <row r="463" spans="1:1">
      <c r="A463" s="17"/>
    </row>
    <row r="464" spans="1:1">
      <c r="A464" s="17"/>
    </row>
    <row r="465" spans="1:1">
      <c r="A465" s="17"/>
    </row>
    <row r="466" spans="1:1">
      <c r="A466" s="17"/>
    </row>
    <row r="467" spans="1:1">
      <c r="A467" s="17"/>
    </row>
    <row r="468" spans="1:1">
      <c r="A468" s="17"/>
    </row>
    <row r="469" spans="1:1">
      <c r="A469" s="17"/>
    </row>
    <row r="470" spans="1:1">
      <c r="A470" s="17"/>
    </row>
    <row r="471" spans="1:1">
      <c r="A471" s="17"/>
    </row>
    <row r="472" spans="1:1">
      <c r="A472" s="17"/>
    </row>
    <row r="473" spans="1:1">
      <c r="A473" s="17"/>
    </row>
    <row r="474" spans="1:1">
      <c r="A474" s="17"/>
    </row>
    <row r="475" spans="1:1">
      <c r="A475" s="17"/>
    </row>
    <row r="476" spans="1:1">
      <c r="A476" s="17"/>
    </row>
    <row r="477" spans="1:1">
      <c r="A477" s="17"/>
    </row>
    <row r="478" spans="1:1">
      <c r="A478" s="17"/>
    </row>
    <row r="479" spans="1:1">
      <c r="A479" s="17"/>
    </row>
    <row r="480" spans="1:1">
      <c r="A480" s="17"/>
    </row>
    <row r="481" spans="1:1">
      <c r="A481" s="17"/>
    </row>
    <row r="482" spans="1:1">
      <c r="A482" s="17"/>
    </row>
    <row r="483" spans="1:1">
      <c r="A483" s="17"/>
    </row>
    <row r="484" spans="1:1">
      <c r="A484" s="17"/>
    </row>
    <row r="485" spans="1:1">
      <c r="A485" s="17"/>
    </row>
    <row r="486" spans="1:1">
      <c r="A486" s="17"/>
    </row>
    <row r="487" spans="1:1">
      <c r="A487" s="17"/>
    </row>
    <row r="488" spans="1:1">
      <c r="A488" s="17"/>
    </row>
    <row r="489" spans="1:1">
      <c r="A489" s="17"/>
    </row>
    <row r="490" spans="1:1">
      <c r="A490" s="17"/>
    </row>
    <row r="491" spans="1:1">
      <c r="A491" s="17"/>
    </row>
    <row r="492" spans="1:1">
      <c r="A492" s="17"/>
    </row>
    <row r="493" spans="1:1">
      <c r="A493" s="17"/>
    </row>
    <row r="494" spans="1:1">
      <c r="A494" s="17"/>
    </row>
    <row r="495" spans="1:1">
      <c r="A495" s="17"/>
    </row>
    <row r="496" spans="1:1">
      <c r="A496" s="17"/>
    </row>
    <row r="497" spans="1:1">
      <c r="A497" s="17"/>
    </row>
    <row r="498" spans="1:1">
      <c r="A498" s="17"/>
    </row>
    <row r="499" spans="1:1">
      <c r="A499" s="17"/>
    </row>
    <row r="500" spans="1:1">
      <c r="A500" s="17"/>
    </row>
    <row r="501" spans="1:1">
      <c r="A501" s="17"/>
    </row>
    <row r="502" spans="1:1">
      <c r="A502" s="17"/>
    </row>
    <row r="503" spans="1:1">
      <c r="A503" s="17"/>
    </row>
    <row r="504" spans="1:1">
      <c r="A504" s="17"/>
    </row>
    <row r="505" spans="1:1">
      <c r="A505" s="17"/>
    </row>
    <row r="506" spans="1:1">
      <c r="A506" s="17"/>
    </row>
    <row r="507" spans="1:1">
      <c r="A507" s="17"/>
    </row>
    <row r="508" spans="1:1">
      <c r="A508" s="17"/>
    </row>
    <row r="509" spans="1:1">
      <c r="A509" s="17"/>
    </row>
    <row r="510" spans="1:1">
      <c r="A510" s="17"/>
    </row>
    <row r="511" spans="1:1">
      <c r="A511" s="17"/>
    </row>
    <row r="512" spans="1:1">
      <c r="A512" s="17"/>
    </row>
    <row r="513" spans="1:1">
      <c r="A513" s="17"/>
    </row>
    <row r="514" spans="1:1">
      <c r="A514" s="17"/>
    </row>
    <row r="515" spans="1:1">
      <c r="A515" s="17"/>
    </row>
    <row r="516" spans="1:1">
      <c r="A516" s="17"/>
    </row>
    <row r="517" spans="1:1">
      <c r="A517" s="17"/>
    </row>
    <row r="518" spans="1:1">
      <c r="A518" s="17"/>
    </row>
    <row r="519" spans="1:1">
      <c r="A519" s="17"/>
    </row>
    <row r="520" spans="1:1">
      <c r="A520" s="17"/>
    </row>
    <row r="521" spans="1:1">
      <c r="A521" s="17"/>
    </row>
    <row r="522" spans="1:1">
      <c r="A522" s="17"/>
    </row>
    <row r="523" spans="1:1">
      <c r="A523" s="17"/>
    </row>
    <row r="524" spans="1:1">
      <c r="A524" s="17"/>
    </row>
    <row r="525" spans="1:1">
      <c r="A525" s="17"/>
    </row>
    <row r="526" spans="1:1">
      <c r="A526" s="17"/>
    </row>
    <row r="527" spans="1:1">
      <c r="A527" s="17"/>
    </row>
    <row r="528" spans="1:1">
      <c r="A528" s="17"/>
    </row>
    <row r="529" spans="1:1">
      <c r="A529" s="17"/>
    </row>
    <row r="530" spans="1:1">
      <c r="A530" s="17"/>
    </row>
    <row r="531" spans="1:1">
      <c r="A531" s="17"/>
    </row>
    <row r="532" spans="1:1">
      <c r="A532" s="17"/>
    </row>
    <row r="533" spans="1:1">
      <c r="A533" s="17"/>
    </row>
    <row r="534" spans="1:1">
      <c r="A534" s="17"/>
    </row>
    <row r="535" spans="1:1">
      <c r="A535" s="17"/>
    </row>
    <row r="536" spans="1:1">
      <c r="A536" s="17"/>
    </row>
    <row r="537" spans="1:1">
      <c r="A537" s="17"/>
    </row>
    <row r="538" spans="1:1">
      <c r="A538" s="17"/>
    </row>
    <row r="539" spans="1:1">
      <c r="A539" s="17"/>
    </row>
    <row r="540" spans="1:1">
      <c r="A540" s="17"/>
    </row>
    <row r="541" spans="1:1">
      <c r="A541" s="17"/>
    </row>
    <row r="542" spans="1:1">
      <c r="A542" s="17"/>
    </row>
    <row r="543" spans="1:1">
      <c r="A543" s="17"/>
    </row>
    <row r="544" spans="1:1">
      <c r="A544" s="17"/>
    </row>
    <row r="545" spans="1:1">
      <c r="A545" s="17"/>
    </row>
    <row r="546" spans="1:1">
      <c r="A546" s="17"/>
    </row>
    <row r="547" spans="1:1">
      <c r="A547" s="17"/>
    </row>
    <row r="548" spans="1:1">
      <c r="A548" s="17"/>
    </row>
    <row r="549" spans="1:1">
      <c r="A549" s="17"/>
    </row>
    <row r="550" spans="1:1">
      <c r="A550" s="17"/>
    </row>
    <row r="551" spans="1:1">
      <c r="A551" s="17"/>
    </row>
    <row r="552" spans="1:1">
      <c r="A552" s="17"/>
    </row>
    <row r="553" spans="1:1">
      <c r="A553" s="17"/>
    </row>
    <row r="554" spans="1:1">
      <c r="A554" s="17"/>
    </row>
    <row r="555" spans="1:1">
      <c r="A555" s="17"/>
    </row>
    <row r="556" spans="1:1">
      <c r="A556" s="17"/>
    </row>
    <row r="557" spans="1:1">
      <c r="A557" s="17"/>
    </row>
    <row r="558" spans="1:1">
      <c r="A558" s="17"/>
    </row>
    <row r="559" spans="1:1">
      <c r="A559" s="17"/>
    </row>
    <row r="560" spans="1:1">
      <c r="A560" s="17"/>
    </row>
    <row r="561" spans="1:1">
      <c r="A561" s="17"/>
    </row>
    <row r="562" spans="1:1">
      <c r="A562" s="17"/>
    </row>
    <row r="563" spans="1:1">
      <c r="A563" s="17"/>
    </row>
    <row r="564" spans="1:1">
      <c r="A564" s="17"/>
    </row>
    <row r="565" spans="1:1">
      <c r="A565" s="17"/>
    </row>
    <row r="566" spans="1:1">
      <c r="A566" s="17"/>
    </row>
    <row r="567" spans="1:1">
      <c r="A567" s="17"/>
    </row>
    <row r="568" spans="1:1">
      <c r="A568" s="17"/>
    </row>
    <row r="569" spans="1:1">
      <c r="A569" s="17"/>
    </row>
    <row r="570" spans="1:1">
      <c r="A570" s="17"/>
    </row>
    <row r="571" spans="1:1">
      <c r="A571" s="17"/>
    </row>
    <row r="572" spans="1:1">
      <c r="A572" s="17"/>
    </row>
    <row r="573" spans="1:1">
      <c r="A573" s="17"/>
    </row>
    <row r="574" spans="1:1">
      <c r="A574" s="17"/>
    </row>
    <row r="575" spans="1:1">
      <c r="A575" s="17"/>
    </row>
    <row r="576" spans="1:1">
      <c r="A576" s="17"/>
    </row>
    <row r="577" spans="1:1">
      <c r="A577" s="17"/>
    </row>
    <row r="578" spans="1:1">
      <c r="A578" s="17"/>
    </row>
    <row r="579" spans="1:1">
      <c r="A579" s="17"/>
    </row>
    <row r="580" spans="1:1">
      <c r="A580" s="17"/>
    </row>
    <row r="581" spans="1:1">
      <c r="A581" s="17"/>
    </row>
    <row r="582" spans="1:1">
      <c r="A582" s="17"/>
    </row>
    <row r="583" spans="1:1">
      <c r="A583" s="17"/>
    </row>
    <row r="584" spans="1:1">
      <c r="A584" s="17"/>
    </row>
    <row r="585" spans="1:1">
      <c r="A585" s="17"/>
    </row>
    <row r="586" spans="1:1">
      <c r="A586" s="17"/>
    </row>
    <row r="587" spans="1:1">
      <c r="A587" s="17"/>
    </row>
    <row r="588" spans="1:1">
      <c r="A588" s="17"/>
    </row>
    <row r="589" spans="1:1">
      <c r="A589" s="17"/>
    </row>
    <row r="590" spans="1:1">
      <c r="A590" s="17"/>
    </row>
    <row r="591" spans="1:1">
      <c r="A591" s="17"/>
    </row>
    <row r="592" spans="1:1">
      <c r="A592" s="17"/>
    </row>
    <row r="593" spans="1:1">
      <c r="A593" s="17"/>
    </row>
    <row r="594" spans="1:1">
      <c r="A594" s="17"/>
    </row>
    <row r="595" spans="1:1">
      <c r="A595" s="17"/>
    </row>
    <row r="596" spans="1:1">
      <c r="A596" s="17"/>
    </row>
    <row r="597" spans="1:1">
      <c r="A597" s="17"/>
    </row>
    <row r="598" spans="1:1">
      <c r="A598" s="17"/>
    </row>
    <row r="599" spans="1:1">
      <c r="A599" s="17"/>
    </row>
    <row r="600" spans="1:1">
      <c r="A600" s="17"/>
    </row>
    <row r="601" spans="1:1">
      <c r="A601" s="17"/>
    </row>
    <row r="602" spans="1:1">
      <c r="A602" s="17"/>
    </row>
    <row r="603" spans="1:1">
      <c r="A603" s="17"/>
    </row>
    <row r="604" spans="1:1">
      <c r="A604" s="17"/>
    </row>
    <row r="605" spans="1:1">
      <c r="A605" s="17"/>
    </row>
    <row r="606" spans="1:1">
      <c r="A606" s="17"/>
    </row>
    <row r="607" spans="1:1">
      <c r="A607" s="17"/>
    </row>
    <row r="608" spans="1:1">
      <c r="A608" s="17"/>
    </row>
    <row r="609" spans="1:1">
      <c r="A609" s="17"/>
    </row>
    <row r="610" spans="1:1">
      <c r="A610" s="17"/>
    </row>
    <row r="611" spans="1:1">
      <c r="A611" s="17"/>
    </row>
    <row r="612" spans="1:1">
      <c r="A612" s="17"/>
    </row>
    <row r="613" spans="1:1">
      <c r="A613" s="17"/>
    </row>
    <row r="614" spans="1:1">
      <c r="A614" s="17"/>
    </row>
    <row r="615" spans="1:1">
      <c r="A615" s="17"/>
    </row>
    <row r="616" spans="1:1">
      <c r="A616" s="17"/>
    </row>
    <row r="617" spans="1:1">
      <c r="A617" s="17"/>
    </row>
    <row r="618" spans="1:1">
      <c r="A618" s="17"/>
    </row>
    <row r="619" spans="1:1">
      <c r="A619" s="17"/>
    </row>
    <row r="620" spans="1:1">
      <c r="A620" s="17"/>
    </row>
    <row r="621" spans="1:1">
      <c r="A621" s="17"/>
    </row>
    <row r="622" spans="1:1">
      <c r="A622" s="17"/>
    </row>
    <row r="623" spans="1:1">
      <c r="A623" s="17"/>
    </row>
    <row r="624" spans="1:1">
      <c r="A624" s="17"/>
    </row>
    <row r="625" spans="1:1">
      <c r="A625" s="17"/>
    </row>
    <row r="626" spans="1:1">
      <c r="A626" s="17"/>
    </row>
    <row r="627" spans="1:1">
      <c r="A627" s="17"/>
    </row>
    <row r="628" spans="1:1">
      <c r="A628" s="17"/>
    </row>
    <row r="629" spans="1:1">
      <c r="A629" s="17"/>
    </row>
    <row r="630" spans="1:1">
      <c r="A630" s="17"/>
    </row>
    <row r="631" spans="1:1">
      <c r="A631" s="17"/>
    </row>
    <row r="632" spans="1:1">
      <c r="A632" s="17"/>
    </row>
    <row r="633" spans="1:1">
      <c r="A633" s="17"/>
    </row>
    <row r="634" spans="1:1">
      <c r="A634" s="17"/>
    </row>
    <row r="635" spans="1:1">
      <c r="A635" s="17"/>
    </row>
    <row r="636" spans="1:1">
      <c r="A636" s="17"/>
    </row>
    <row r="637" spans="1:1">
      <c r="A637" s="17"/>
    </row>
    <row r="638" spans="1:1">
      <c r="A638" s="17"/>
    </row>
    <row r="639" spans="1:1">
      <c r="A639" s="17"/>
    </row>
    <row r="640" spans="1:1">
      <c r="A640" s="17"/>
    </row>
    <row r="641" spans="1:1">
      <c r="A641" s="17"/>
    </row>
    <row r="642" spans="1:1">
      <c r="A642" s="17"/>
    </row>
    <row r="643" spans="1:1">
      <c r="A643" s="17"/>
    </row>
    <row r="644" spans="1:1">
      <c r="A644" s="17"/>
    </row>
    <row r="645" spans="1:1">
      <c r="A645" s="17"/>
    </row>
    <row r="646" spans="1:1">
      <c r="A646" s="17"/>
    </row>
    <row r="647" spans="1:1">
      <c r="A647" s="17"/>
    </row>
    <row r="648" spans="1:1">
      <c r="A648" s="17"/>
    </row>
    <row r="649" spans="1:1">
      <c r="A649" s="17"/>
    </row>
    <row r="650" spans="1:1">
      <c r="A650" s="17"/>
    </row>
    <row r="651" spans="1:1">
      <c r="A651" s="17"/>
    </row>
    <row r="652" spans="1:1">
      <c r="A652" s="17"/>
    </row>
    <row r="653" spans="1:1">
      <c r="A653" s="17"/>
    </row>
    <row r="654" spans="1:1">
      <c r="A654" s="17"/>
    </row>
    <row r="655" spans="1:1">
      <c r="A655" s="17"/>
    </row>
    <row r="656" spans="1:1">
      <c r="A656" s="17"/>
    </row>
    <row r="657" spans="1:1">
      <c r="A657" s="17"/>
    </row>
    <row r="658" spans="1:1">
      <c r="A658" s="17"/>
    </row>
    <row r="659" spans="1:1">
      <c r="A659" s="17"/>
    </row>
    <row r="660" spans="1:1">
      <c r="A660" s="17"/>
    </row>
    <row r="661" spans="1:1">
      <c r="A661" s="17"/>
    </row>
    <row r="662" spans="1:1">
      <c r="A662" s="17"/>
    </row>
    <row r="663" spans="1:1">
      <c r="A663" s="17"/>
    </row>
    <row r="664" spans="1:1">
      <c r="A664" s="17"/>
    </row>
    <row r="665" spans="1:1">
      <c r="A665" s="17"/>
    </row>
    <row r="666" spans="1:1">
      <c r="A666" s="17"/>
    </row>
    <row r="667" spans="1:1">
      <c r="A667" s="17"/>
    </row>
    <row r="668" spans="1:1">
      <c r="A668" s="17"/>
    </row>
    <row r="669" spans="1:1">
      <c r="A669" s="17"/>
    </row>
    <row r="670" spans="1:1">
      <c r="A670" s="17"/>
    </row>
    <row r="671" spans="1:1">
      <c r="A671" s="17"/>
    </row>
    <row r="672" spans="1:1">
      <c r="A672" s="17"/>
    </row>
    <row r="673" spans="1:1">
      <c r="A673" s="17"/>
    </row>
    <row r="674" spans="1:1">
      <c r="A674" s="17"/>
    </row>
    <row r="675" spans="1:1">
      <c r="A675" s="17"/>
    </row>
    <row r="676" spans="1:1">
      <c r="A676" s="17"/>
    </row>
    <row r="677" spans="1:1">
      <c r="A677" s="17"/>
    </row>
    <row r="678" spans="1:1">
      <c r="A678" s="17"/>
    </row>
    <row r="679" spans="1:1">
      <c r="A679" s="17"/>
    </row>
    <row r="680" spans="1:1">
      <c r="A680" s="17"/>
    </row>
    <row r="681" spans="1:1">
      <c r="A681" s="17"/>
    </row>
    <row r="682" spans="1:1">
      <c r="A682" s="17"/>
    </row>
    <row r="683" spans="1:1">
      <c r="A683" s="17"/>
    </row>
    <row r="684" spans="1:1">
      <c r="A684" s="17"/>
    </row>
    <row r="685" spans="1:1">
      <c r="A685" s="17"/>
    </row>
    <row r="686" spans="1:1">
      <c r="A686" s="17"/>
    </row>
    <row r="687" spans="1:1">
      <c r="A687" s="17"/>
    </row>
    <row r="688" spans="1:1">
      <c r="A688" s="17"/>
    </row>
    <row r="689" spans="1:1">
      <c r="A689" s="17"/>
    </row>
    <row r="690" spans="1:1">
      <c r="A690" s="17"/>
    </row>
    <row r="691" spans="1:1">
      <c r="A691" s="17"/>
    </row>
    <row r="692" spans="1:1">
      <c r="A692" s="17"/>
    </row>
    <row r="693" spans="1:1">
      <c r="A693" s="17"/>
    </row>
    <row r="694" spans="1:1">
      <c r="A694" s="17"/>
    </row>
    <row r="695" spans="1:1">
      <c r="A695" s="17"/>
    </row>
    <row r="696" spans="1:1">
      <c r="A696" s="17"/>
    </row>
    <row r="697" spans="1:1">
      <c r="A697" s="17"/>
    </row>
    <row r="698" spans="1:1">
      <c r="A698" s="17"/>
    </row>
    <row r="699" spans="1:1">
      <c r="A699" s="17"/>
    </row>
    <row r="700" spans="1:1">
      <c r="A700" s="17"/>
    </row>
    <row r="701" spans="1:1">
      <c r="A701" s="17"/>
    </row>
    <row r="702" spans="1:1">
      <c r="A702" s="17"/>
    </row>
    <row r="703" spans="1:1">
      <c r="A703" s="17"/>
    </row>
    <row r="704" spans="1:1">
      <c r="A704" s="17"/>
    </row>
    <row r="705" spans="1:1">
      <c r="A705" s="17"/>
    </row>
    <row r="706" spans="1:1">
      <c r="A706" s="17"/>
    </row>
    <row r="707" spans="1:1">
      <c r="A707" s="17"/>
    </row>
    <row r="708" spans="1:1">
      <c r="A708" s="17"/>
    </row>
    <row r="709" spans="1:1">
      <c r="A709" s="17"/>
    </row>
    <row r="710" spans="1:1">
      <c r="A710" s="17"/>
    </row>
    <row r="711" spans="1:1">
      <c r="A711" s="17"/>
    </row>
    <row r="712" spans="1:1">
      <c r="A712" s="17"/>
    </row>
    <row r="713" spans="1:1">
      <c r="A713" s="17"/>
    </row>
    <row r="714" spans="1:1">
      <c r="A714" s="17"/>
    </row>
    <row r="715" spans="1:1">
      <c r="A715" s="17"/>
    </row>
    <row r="716" spans="1:1">
      <c r="A716" s="17"/>
    </row>
    <row r="717" spans="1:1">
      <c r="A717" s="17"/>
    </row>
    <row r="718" spans="1:1">
      <c r="A718" s="17"/>
    </row>
    <row r="719" spans="1:1">
      <c r="A719" s="17"/>
    </row>
    <row r="720" spans="1:1">
      <c r="A720" s="17"/>
    </row>
    <row r="721" spans="1:1">
      <c r="A721" s="17"/>
    </row>
    <row r="722" spans="1:1">
      <c r="A722" s="17"/>
    </row>
    <row r="723" spans="1:1">
      <c r="A723" s="17"/>
    </row>
    <row r="724" spans="1:1">
      <c r="A724" s="17"/>
    </row>
    <row r="725" spans="1:1">
      <c r="A725" s="17"/>
    </row>
    <row r="726" spans="1:1">
      <c r="A726" s="17"/>
    </row>
    <row r="727" spans="1:1">
      <c r="A727" s="17"/>
    </row>
    <row r="728" spans="1:1">
      <c r="A728" s="17"/>
    </row>
    <row r="729" spans="1:1">
      <c r="A729" s="17"/>
    </row>
    <row r="730" spans="1:1">
      <c r="A730" s="17"/>
    </row>
    <row r="731" spans="1:1">
      <c r="A731" s="17"/>
    </row>
    <row r="732" spans="1:1">
      <c r="A732" s="17"/>
    </row>
    <row r="733" spans="1:1">
      <c r="A733" s="17"/>
    </row>
    <row r="734" spans="1:1">
      <c r="A734" s="17"/>
    </row>
    <row r="735" spans="1:1">
      <c r="A735" s="17"/>
    </row>
    <row r="736" spans="1:1">
      <c r="A736" s="17"/>
    </row>
    <row r="737" spans="1:1">
      <c r="A737" s="17"/>
    </row>
    <row r="738" spans="1:1">
      <c r="A738" s="17"/>
    </row>
    <row r="739" spans="1:1">
      <c r="A739" s="17"/>
    </row>
    <row r="740" spans="1:1">
      <c r="A740" s="17"/>
    </row>
    <row r="741" spans="1:1">
      <c r="A741" s="17"/>
    </row>
    <row r="742" spans="1:1">
      <c r="A742" s="17"/>
    </row>
    <row r="743" spans="1:1">
      <c r="A743" s="17"/>
    </row>
    <row r="744" spans="1:1">
      <c r="A744" s="17"/>
    </row>
    <row r="745" spans="1:1">
      <c r="A745" s="17"/>
    </row>
    <row r="746" spans="1:1">
      <c r="A746" s="17"/>
    </row>
    <row r="747" spans="1:1">
      <c r="A747" s="17"/>
    </row>
    <row r="748" spans="1:1">
      <c r="A748" s="17"/>
    </row>
    <row r="749" spans="1:1">
      <c r="A749" s="17"/>
    </row>
    <row r="750" spans="1:1">
      <c r="A750" s="17"/>
    </row>
    <row r="751" spans="1:1">
      <c r="A751" s="17"/>
    </row>
    <row r="752" spans="1:1">
      <c r="A752" s="17"/>
    </row>
    <row r="753" spans="1:1">
      <c r="A753" s="17"/>
    </row>
    <row r="754" spans="1:1">
      <c r="A754" s="17"/>
    </row>
    <row r="755" spans="1:1">
      <c r="A755" s="17"/>
    </row>
    <row r="756" spans="1:1">
      <c r="A756" s="17"/>
    </row>
    <row r="757" spans="1:1">
      <c r="A757" s="17"/>
    </row>
    <row r="758" spans="1:1">
      <c r="A758" s="17"/>
    </row>
    <row r="759" spans="1:1">
      <c r="A759" s="17"/>
    </row>
    <row r="760" spans="1:1">
      <c r="A760" s="17"/>
    </row>
    <row r="761" spans="1:1">
      <c r="A761" s="17"/>
    </row>
    <row r="762" spans="1:1">
      <c r="A762" s="17"/>
    </row>
    <row r="763" spans="1:1">
      <c r="A763" s="17"/>
    </row>
    <row r="764" spans="1:1">
      <c r="A764" s="17"/>
    </row>
    <row r="765" spans="1:1">
      <c r="A765" s="17"/>
    </row>
    <row r="766" spans="1:1">
      <c r="A766" s="17"/>
    </row>
    <row r="767" spans="1:1">
      <c r="A767" s="17"/>
    </row>
    <row r="768" spans="1:1">
      <c r="A768" s="17"/>
    </row>
    <row r="769" spans="1:1">
      <c r="A769" s="17"/>
    </row>
    <row r="770" spans="1:1">
      <c r="A770" s="17"/>
    </row>
    <row r="771" spans="1:1">
      <c r="A771" s="17"/>
    </row>
    <row r="772" spans="1:1">
      <c r="A772" s="17"/>
    </row>
    <row r="773" spans="1:1">
      <c r="A773" s="17"/>
    </row>
    <row r="774" spans="1:1">
      <c r="A774" s="17"/>
    </row>
    <row r="775" spans="1:1">
      <c r="A775" s="17"/>
    </row>
    <row r="776" spans="1:1">
      <c r="A776" s="17"/>
    </row>
    <row r="777" spans="1:1">
      <c r="A777" s="17"/>
    </row>
    <row r="778" spans="1:1">
      <c r="A778" s="17"/>
    </row>
    <row r="779" spans="1:1">
      <c r="A779" s="17"/>
    </row>
    <row r="780" spans="1:1">
      <c r="A780" s="17"/>
    </row>
    <row r="781" spans="1:1">
      <c r="A781" s="17"/>
    </row>
    <row r="782" spans="1:1">
      <c r="A782" s="17"/>
    </row>
    <row r="783" spans="1:1">
      <c r="A783" s="17"/>
    </row>
    <row r="784" spans="1:1">
      <c r="A784" s="17"/>
    </row>
    <row r="785" spans="1:1">
      <c r="A785" s="17"/>
    </row>
    <row r="786" spans="1:1">
      <c r="A786" s="17"/>
    </row>
    <row r="787" spans="1:1">
      <c r="A787" s="17"/>
    </row>
    <row r="788" spans="1:1">
      <c r="A788" s="17"/>
    </row>
    <row r="789" spans="1:1">
      <c r="A789" s="17"/>
    </row>
    <row r="790" spans="1:1">
      <c r="A790" s="17"/>
    </row>
    <row r="791" spans="1:1">
      <c r="A791" s="17"/>
    </row>
    <row r="792" spans="1:1">
      <c r="A792" s="17"/>
    </row>
    <row r="793" spans="1:1">
      <c r="A793" s="17"/>
    </row>
    <row r="794" spans="1:1">
      <c r="A794" s="17"/>
    </row>
    <row r="795" spans="1:1">
      <c r="A795" s="17"/>
    </row>
    <row r="796" spans="1:1">
      <c r="A796" s="17"/>
    </row>
    <row r="797" spans="1:1">
      <c r="A797" s="17"/>
    </row>
    <row r="798" spans="1:1">
      <c r="A798" s="17"/>
    </row>
    <row r="799" spans="1:1">
      <c r="A799" s="17"/>
    </row>
    <row r="800" spans="1:1">
      <c r="A800" s="17"/>
    </row>
    <row r="801" spans="1:1">
      <c r="A801" s="17"/>
    </row>
    <row r="802" spans="1:1">
      <c r="A802" s="17"/>
    </row>
    <row r="803" spans="1:1">
      <c r="A803" s="17"/>
    </row>
    <row r="804" spans="1:1">
      <c r="A804" s="17"/>
    </row>
    <row r="805" spans="1:1">
      <c r="A805" s="17"/>
    </row>
    <row r="806" spans="1:1">
      <c r="A806" s="17"/>
    </row>
    <row r="807" spans="1:1">
      <c r="A807" s="17"/>
    </row>
    <row r="808" spans="1:1">
      <c r="A808" s="17"/>
    </row>
    <row r="809" spans="1:1">
      <c r="A809" s="17"/>
    </row>
    <row r="810" spans="1:1">
      <c r="A810" s="17"/>
    </row>
    <row r="811" spans="1:1">
      <c r="A811" s="17"/>
    </row>
    <row r="812" spans="1:1">
      <c r="A812" s="17"/>
    </row>
    <row r="813" spans="1:1">
      <c r="A813" s="17"/>
    </row>
    <row r="814" spans="1:1">
      <c r="A814" s="17"/>
    </row>
    <row r="815" spans="1:1">
      <c r="A815" s="17"/>
    </row>
    <row r="816" spans="1:1">
      <c r="A816" s="17"/>
    </row>
    <row r="817" spans="1:1">
      <c r="A817" s="17"/>
    </row>
    <row r="818" spans="1:1">
      <c r="A818" s="17"/>
    </row>
    <row r="819" spans="1:1">
      <c r="A819" s="17"/>
    </row>
    <row r="820" spans="1:1">
      <c r="A820" s="17"/>
    </row>
    <row r="821" spans="1:1">
      <c r="A821" s="17"/>
    </row>
    <row r="822" spans="1:1">
      <c r="A822" s="17"/>
    </row>
    <row r="823" spans="1:1">
      <c r="A823" s="17"/>
    </row>
    <row r="824" spans="1:1">
      <c r="A824" s="17"/>
    </row>
    <row r="825" spans="1:1">
      <c r="A825" s="17"/>
    </row>
    <row r="826" spans="1:1">
      <c r="A826" s="17"/>
    </row>
    <row r="827" spans="1:1">
      <c r="A827" s="17"/>
    </row>
    <row r="828" spans="1:1">
      <c r="A828" s="17"/>
    </row>
    <row r="829" spans="1:1">
      <c r="A829" s="17"/>
    </row>
    <row r="830" spans="1:1">
      <c r="A830" s="17"/>
    </row>
    <row r="831" spans="1:1">
      <c r="A831" s="17"/>
    </row>
    <row r="832" spans="1:1">
      <c r="A832" s="17"/>
    </row>
    <row r="833" spans="1:1">
      <c r="A833" s="17"/>
    </row>
    <row r="834" spans="1:1">
      <c r="A834" s="17"/>
    </row>
    <row r="835" spans="1:1">
      <c r="A835" s="17"/>
    </row>
    <row r="836" spans="1:1">
      <c r="A836" s="17"/>
    </row>
    <row r="837" spans="1:1">
      <c r="A837" s="17"/>
    </row>
    <row r="838" spans="1:1">
      <c r="A838" s="17"/>
    </row>
    <row r="839" spans="1:1">
      <c r="A839" s="17"/>
    </row>
    <row r="840" spans="1:1">
      <c r="A840" s="17"/>
    </row>
    <row r="841" spans="1:1">
      <c r="A841" s="17"/>
    </row>
    <row r="842" spans="1:1">
      <c r="A842" s="17"/>
    </row>
    <row r="843" spans="1:1">
      <c r="A843" s="17"/>
    </row>
    <row r="844" spans="1:1">
      <c r="A844" s="17"/>
    </row>
    <row r="845" spans="1:1">
      <c r="A845" s="17"/>
    </row>
    <row r="846" spans="1:1">
      <c r="A846" s="17"/>
    </row>
    <row r="847" spans="1:1">
      <c r="A847" s="17"/>
    </row>
    <row r="848" spans="1:1">
      <c r="A848" s="17"/>
    </row>
    <row r="849" spans="1:1">
      <c r="A849" s="17"/>
    </row>
    <row r="850" spans="1:1">
      <c r="A850" s="17"/>
    </row>
    <row r="851" spans="1:1">
      <c r="A851" s="17"/>
    </row>
    <row r="852" spans="1:1">
      <c r="A852" s="17"/>
    </row>
    <row r="853" spans="1:1">
      <c r="A853" s="17"/>
    </row>
    <row r="854" spans="1:1">
      <c r="A854" s="17"/>
    </row>
    <row r="855" spans="1:1">
      <c r="A855" s="17"/>
    </row>
    <row r="856" spans="1:1">
      <c r="A856" s="17"/>
    </row>
    <row r="857" spans="1:1">
      <c r="A857" s="17"/>
    </row>
    <row r="858" spans="1:1">
      <c r="A858" s="17"/>
    </row>
    <row r="859" spans="1:1">
      <c r="A859" s="17"/>
    </row>
    <row r="860" spans="1:1">
      <c r="A860" s="17"/>
    </row>
    <row r="861" spans="1:1">
      <c r="A861" s="17"/>
    </row>
    <row r="862" spans="1:1">
      <c r="A862" s="17"/>
    </row>
    <row r="863" spans="1:1">
      <c r="A863" s="17"/>
    </row>
    <row r="864" spans="1:1">
      <c r="A864" s="17"/>
    </row>
    <row r="865" spans="1:1">
      <c r="A865" s="17"/>
    </row>
    <row r="866" spans="1:1">
      <c r="A866" s="17"/>
    </row>
    <row r="867" spans="1:1">
      <c r="A867" s="17"/>
    </row>
    <row r="868" spans="1:1">
      <c r="A868" s="17"/>
    </row>
    <row r="869" spans="1:1">
      <c r="A869" s="17"/>
    </row>
    <row r="870" spans="1:1">
      <c r="A870" s="17"/>
    </row>
    <row r="871" spans="1:1">
      <c r="A871" s="17"/>
    </row>
    <row r="872" spans="1:1">
      <c r="A872" s="17"/>
    </row>
    <row r="873" spans="1:1">
      <c r="A873" s="17"/>
    </row>
    <row r="874" spans="1:1">
      <c r="A874" s="17"/>
    </row>
    <row r="875" spans="1:1">
      <c r="A875" s="17"/>
    </row>
    <row r="876" spans="1:1">
      <c r="A876" s="17"/>
    </row>
    <row r="877" spans="1:1">
      <c r="A877" s="17"/>
    </row>
    <row r="878" spans="1:1">
      <c r="A878" s="17"/>
    </row>
    <row r="879" spans="1:1">
      <c r="A879" s="17"/>
    </row>
    <row r="880" spans="1:1">
      <c r="A880" s="17"/>
    </row>
    <row r="881" spans="1:1">
      <c r="A881" s="17"/>
    </row>
    <row r="882" spans="1:1">
      <c r="A882" s="17"/>
    </row>
    <row r="883" spans="1:1">
      <c r="A883" s="17"/>
    </row>
    <row r="884" spans="1:1">
      <c r="A884" s="17"/>
    </row>
    <row r="885" spans="1:1">
      <c r="A885" s="17"/>
    </row>
    <row r="886" spans="1:1">
      <c r="A886" s="17"/>
    </row>
    <row r="887" spans="1:1">
      <c r="A887" s="17"/>
    </row>
    <row r="888" spans="1:1">
      <c r="A888" s="17"/>
    </row>
    <row r="889" spans="1:1">
      <c r="A889" s="17"/>
    </row>
    <row r="890" spans="1:1">
      <c r="A890" s="17"/>
    </row>
    <row r="891" spans="1:1">
      <c r="A891" s="17"/>
    </row>
    <row r="892" spans="1:1">
      <c r="A892" s="17"/>
    </row>
    <row r="893" spans="1:1">
      <c r="A893" s="17"/>
    </row>
    <row r="894" spans="1:1">
      <c r="A894" s="17"/>
    </row>
    <row r="895" spans="1:1">
      <c r="A895" s="17"/>
    </row>
    <row r="896" spans="1:1">
      <c r="A896" s="17"/>
    </row>
    <row r="897" spans="1:1">
      <c r="A897" s="17"/>
    </row>
    <row r="898" spans="1:1">
      <c r="A898" s="17"/>
    </row>
    <row r="899" spans="1:1">
      <c r="A899" s="17"/>
    </row>
    <row r="900" spans="1:1">
      <c r="A900" s="17"/>
    </row>
    <row r="901" spans="1:1">
      <c r="A901" s="17"/>
    </row>
    <row r="902" spans="1:1">
      <c r="A902" s="17"/>
    </row>
    <row r="903" spans="1:1">
      <c r="A903" s="17"/>
    </row>
    <row r="904" spans="1:1">
      <c r="A904" s="17"/>
    </row>
    <row r="905" spans="1:1">
      <c r="A905" s="17"/>
    </row>
    <row r="906" spans="1:1">
      <c r="A906" s="17"/>
    </row>
    <row r="907" spans="1:1">
      <c r="A907" s="17"/>
    </row>
    <row r="908" spans="1:1">
      <c r="A908" s="17"/>
    </row>
    <row r="909" spans="1:1">
      <c r="A909" s="17"/>
    </row>
    <row r="910" spans="1:1">
      <c r="A910" s="17"/>
    </row>
    <row r="911" spans="1:1">
      <c r="A911" s="17"/>
    </row>
    <row r="912" spans="1:1">
      <c r="A912" s="17"/>
    </row>
    <row r="913" spans="1:1">
      <c r="A913" s="17"/>
    </row>
    <row r="914" spans="1:1">
      <c r="A914" s="17"/>
    </row>
    <row r="915" spans="1:1">
      <c r="A915" s="17"/>
    </row>
    <row r="916" spans="1:1">
      <c r="A916" s="17"/>
    </row>
    <row r="917" spans="1:1">
      <c r="A917" s="17"/>
    </row>
    <row r="918" spans="1:1">
      <c r="A918" s="17"/>
    </row>
    <row r="919" spans="1:1">
      <c r="A919" s="17"/>
    </row>
    <row r="920" spans="1:1">
      <c r="A920" s="17"/>
    </row>
    <row r="921" spans="1:1">
      <c r="A921" s="17"/>
    </row>
    <row r="922" spans="1:1">
      <c r="A922" s="17"/>
    </row>
    <row r="923" spans="1:1">
      <c r="A923" s="17"/>
    </row>
    <row r="924" spans="1:1">
      <c r="A924" s="17"/>
    </row>
    <row r="925" spans="1:1">
      <c r="A925" s="17"/>
    </row>
    <row r="926" spans="1:1">
      <c r="A926" s="17"/>
    </row>
    <row r="927" spans="1:1">
      <c r="A927" s="17"/>
    </row>
    <row r="928" spans="1:1">
      <c r="A928" s="17"/>
    </row>
    <row r="929" spans="1:1">
      <c r="A929" s="17"/>
    </row>
    <row r="930" spans="1:1">
      <c r="A930" s="17"/>
    </row>
    <row r="931" spans="1:1">
      <c r="A931" s="17"/>
    </row>
    <row r="932" spans="1:1">
      <c r="A932" s="17"/>
    </row>
    <row r="933" spans="1:1">
      <c r="A933" s="17"/>
    </row>
    <row r="934" spans="1:1">
      <c r="A934" s="17"/>
    </row>
    <row r="935" spans="1:1">
      <c r="A935" s="17"/>
    </row>
    <row r="936" spans="1:1">
      <c r="A936" s="17"/>
    </row>
    <row r="937" spans="1:1">
      <c r="A937" s="17"/>
    </row>
    <row r="938" spans="1:1">
      <c r="A938" s="17"/>
    </row>
    <row r="939" spans="1:1">
      <c r="A939" s="17"/>
    </row>
    <row r="940" spans="1:1">
      <c r="A940" s="17"/>
    </row>
    <row r="941" spans="1:1">
      <c r="A941" s="17"/>
    </row>
    <row r="942" spans="1:1">
      <c r="A942" s="17"/>
    </row>
    <row r="943" spans="1:1">
      <c r="A943" s="17"/>
    </row>
    <row r="944" spans="1:1">
      <c r="A944" s="17"/>
    </row>
    <row r="945" spans="1:1">
      <c r="A945" s="17"/>
    </row>
    <row r="946" spans="1:1">
      <c r="A946" s="17"/>
    </row>
    <row r="947" spans="1:1">
      <c r="A947" s="17"/>
    </row>
    <row r="948" spans="1:1">
      <c r="A948" s="17"/>
    </row>
    <row r="949" spans="1:1">
      <c r="A949" s="17"/>
    </row>
    <row r="950" spans="1:1">
      <c r="A950" s="17"/>
    </row>
    <row r="951" spans="1:1">
      <c r="A951" s="17"/>
    </row>
    <row r="952" spans="1:1">
      <c r="A952" s="17"/>
    </row>
    <row r="953" spans="1:1">
      <c r="A953" s="17"/>
    </row>
    <row r="954" spans="1:1">
      <c r="A954" s="17"/>
    </row>
    <row r="955" spans="1:1">
      <c r="A955" s="17"/>
    </row>
    <row r="956" spans="1:1">
      <c r="A956" s="17"/>
    </row>
    <row r="957" spans="1:1">
      <c r="A957" s="17"/>
    </row>
    <row r="958" spans="1:1">
      <c r="A958" s="17"/>
    </row>
    <row r="959" spans="1:1">
      <c r="A959" s="17"/>
    </row>
    <row r="960" spans="1:1">
      <c r="A960" s="17"/>
    </row>
    <row r="961" spans="1:1">
      <c r="A961" s="17"/>
    </row>
    <row r="962" spans="1:1">
      <c r="A962" s="17"/>
    </row>
    <row r="963" spans="1:1">
      <c r="A963" s="17"/>
    </row>
    <row r="964" spans="1:1">
      <c r="A964" s="17"/>
    </row>
    <row r="965" spans="1:1">
      <c r="A965" s="17"/>
    </row>
    <row r="966" spans="1:1">
      <c r="A966" s="17"/>
    </row>
    <row r="967" spans="1:1">
      <c r="A967" s="17"/>
    </row>
    <row r="968" spans="1:1">
      <c r="A968" s="17"/>
    </row>
    <row r="969" spans="1:1">
      <c r="A969" s="17"/>
    </row>
    <row r="970" spans="1:1">
      <c r="A970" s="17"/>
    </row>
    <row r="971" spans="1:1">
      <c r="A971" s="17"/>
    </row>
    <row r="972" spans="1:1">
      <c r="A972" s="17"/>
    </row>
    <row r="973" spans="1:1">
      <c r="A973" s="17"/>
    </row>
    <row r="974" spans="1:1">
      <c r="A974" s="17"/>
    </row>
    <row r="975" spans="1:1">
      <c r="A975" s="17"/>
    </row>
    <row r="976" spans="1:1">
      <c r="A976" s="17"/>
    </row>
    <row r="977" spans="1:1">
      <c r="A977" s="17"/>
    </row>
    <row r="978" spans="1:1">
      <c r="A978" s="17"/>
    </row>
    <row r="979" spans="1:1">
      <c r="A979" s="17"/>
    </row>
    <row r="980" spans="1:1">
      <c r="A980" s="17"/>
    </row>
    <row r="981" spans="1:1">
      <c r="A981" s="17"/>
    </row>
    <row r="982" spans="1:1">
      <c r="A982" s="17"/>
    </row>
    <row r="983" spans="1:1">
      <c r="A983" s="17"/>
    </row>
    <row r="984" spans="1:1">
      <c r="A984" s="17"/>
    </row>
    <row r="985" spans="1:1">
      <c r="A985" s="17"/>
    </row>
    <row r="986" spans="1:1">
      <c r="A986" s="17"/>
    </row>
    <row r="987" spans="1:1">
      <c r="A987" s="17"/>
    </row>
    <row r="988" spans="1:1">
      <c r="A988" s="17"/>
    </row>
    <row r="989" spans="1:1">
      <c r="A989" s="17"/>
    </row>
    <row r="990" spans="1:1">
      <c r="A990" s="17"/>
    </row>
    <row r="991" spans="1:1">
      <c r="A991" s="17"/>
    </row>
    <row r="992" spans="1:1">
      <c r="A992" s="17"/>
    </row>
    <row r="993" spans="1:1">
      <c r="A993" s="17"/>
    </row>
    <row r="994" spans="1:1">
      <c r="A994" s="17"/>
    </row>
    <row r="995" spans="1:1">
      <c r="A995" s="17"/>
    </row>
    <row r="996" spans="1:1">
      <c r="A996" s="17"/>
    </row>
    <row r="997" spans="1:1">
      <c r="A997" s="17"/>
    </row>
    <row r="998" spans="1:1">
      <c r="A998" s="17"/>
    </row>
    <row r="999" spans="1:1">
      <c r="A999" s="17"/>
    </row>
    <row r="1000" spans="1:1">
      <c r="A1000" s="17"/>
    </row>
    <row r="1001" spans="1:1">
      <c r="A1001" s="17"/>
    </row>
    <row r="1002" spans="1:1">
      <c r="A1002" s="17"/>
    </row>
  </sheetData>
  <mergeCells count="5">
    <mergeCell ref="A1:O3"/>
    <mergeCell ref="C4:F4"/>
    <mergeCell ref="G4:I4"/>
    <mergeCell ref="J4:L4"/>
    <mergeCell ref="M4:O4"/>
  </mergeCells>
  <pageMargins left="0" right="0" top="0" bottom="0" header="0" footer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 summaryRight="0"/>
  </sheetPr>
  <dimension ref="A1:S1002"/>
  <sheetViews>
    <sheetView workbookViewId="0">
      <selection activeCell="O1" activeCellId="5" sqref="J1:J1048576 K1:K1048576 L1:L1048576 M1:M1048576 N1:N1048576 O1:O1048576"/>
    </sheetView>
  </sheetViews>
  <sheetFormatPr defaultColWidth="12.5703125" defaultRowHeight="12.75"/>
  <cols>
    <col min="2" max="2" width="5.140625" customWidth="1"/>
    <col min="3" max="4" width="10.140625" customWidth="1"/>
    <col min="5" max="5" width="6.42578125" customWidth="1"/>
    <col min="6" max="6" width="5.140625" customWidth="1"/>
    <col min="7" max="8" width="10.140625" customWidth="1"/>
    <col min="9" max="9" width="5.140625" customWidth="1"/>
    <col min="10" max="11" width="10.140625" customWidth="1"/>
    <col min="12" max="12" width="5.140625" customWidth="1"/>
    <col min="13" max="14" width="10.140625" customWidth="1"/>
    <col min="15" max="15" width="5.140625" customWidth="1"/>
  </cols>
  <sheetData>
    <row r="1" spans="1:15">
      <c r="A1" s="25" t="s">
        <v>5570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</row>
    <row r="2" spans="1:15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</row>
    <row r="3" spans="1:15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</row>
    <row r="4" spans="1:15">
      <c r="A4" s="11"/>
      <c r="B4" s="11"/>
      <c r="C4" s="25" t="s">
        <v>663</v>
      </c>
      <c r="D4" s="30"/>
      <c r="E4" s="30"/>
      <c r="F4" s="30"/>
      <c r="G4" s="25" t="s">
        <v>664</v>
      </c>
      <c r="H4" s="30"/>
      <c r="I4" s="30"/>
      <c r="J4" s="25" t="s">
        <v>667</v>
      </c>
      <c r="K4" s="30"/>
      <c r="L4" s="30"/>
      <c r="M4" s="25" t="s">
        <v>668</v>
      </c>
      <c r="N4" s="30"/>
      <c r="O4" s="30"/>
    </row>
    <row r="5" spans="1:15" ht="30">
      <c r="A5" s="11" t="s">
        <v>1</v>
      </c>
      <c r="B5" s="11" t="s">
        <v>669</v>
      </c>
      <c r="C5" s="9" t="s">
        <v>670</v>
      </c>
      <c r="D5" s="9" t="s">
        <v>671</v>
      </c>
      <c r="E5" s="9" t="s">
        <v>672</v>
      </c>
      <c r="F5" s="9" t="s">
        <v>673</v>
      </c>
      <c r="G5" s="9" t="s">
        <v>670</v>
      </c>
      <c r="H5" s="9" t="s">
        <v>671</v>
      </c>
      <c r="I5" s="9" t="s">
        <v>673</v>
      </c>
      <c r="J5" s="9" t="s">
        <v>670</v>
      </c>
      <c r="K5" s="9" t="s">
        <v>671</v>
      </c>
      <c r="L5" s="9" t="s">
        <v>673</v>
      </c>
      <c r="M5" s="9" t="s">
        <v>670</v>
      </c>
      <c r="N5" s="9" t="s">
        <v>671</v>
      </c>
      <c r="O5" s="9" t="s">
        <v>673</v>
      </c>
    </row>
    <row r="6" spans="1:15" ht="20.25">
      <c r="A6" s="9" t="s">
        <v>12</v>
      </c>
      <c r="B6" s="13">
        <v>25608</v>
      </c>
      <c r="C6" s="13" t="s">
        <v>766</v>
      </c>
      <c r="D6" s="13" t="s">
        <v>766</v>
      </c>
      <c r="E6" s="13">
        <v>0.17100000000000001</v>
      </c>
      <c r="F6" s="14"/>
      <c r="G6" s="13" t="s">
        <v>1156</v>
      </c>
      <c r="H6" s="13" t="s">
        <v>1156</v>
      </c>
      <c r="I6" s="14"/>
      <c r="J6" s="13" t="s">
        <v>1102</v>
      </c>
      <c r="K6" s="13" t="s">
        <v>2167</v>
      </c>
      <c r="L6" s="14"/>
      <c r="M6" s="13" t="s">
        <v>968</v>
      </c>
      <c r="N6" s="13" t="s">
        <v>870</v>
      </c>
      <c r="O6" s="14"/>
    </row>
    <row r="7" spans="1:15" ht="23.25">
      <c r="A7" s="16" t="s">
        <v>23</v>
      </c>
      <c r="B7" s="13">
        <v>46</v>
      </c>
      <c r="C7" s="13" t="s">
        <v>5571</v>
      </c>
      <c r="D7" s="13" t="s">
        <v>1396</v>
      </c>
      <c r="E7" s="13">
        <v>0.51100000000000001</v>
      </c>
      <c r="F7" s="14"/>
      <c r="G7" s="13" t="s">
        <v>5572</v>
      </c>
      <c r="H7" s="13" t="s">
        <v>5573</v>
      </c>
      <c r="I7" s="14"/>
      <c r="J7" s="13" t="s">
        <v>5574</v>
      </c>
      <c r="K7" s="13" t="s">
        <v>5575</v>
      </c>
      <c r="L7" s="14"/>
      <c r="M7" s="15" t="s">
        <v>1030</v>
      </c>
      <c r="N7" s="13" t="s">
        <v>1165</v>
      </c>
      <c r="O7" s="13">
        <v>-6.0000000000000001E-3</v>
      </c>
    </row>
    <row r="8" spans="1:15" ht="20.25">
      <c r="A8" s="16" t="s">
        <v>33</v>
      </c>
      <c r="B8" s="13">
        <v>2713</v>
      </c>
      <c r="C8" s="13" t="s">
        <v>3465</v>
      </c>
      <c r="D8" s="13" t="s">
        <v>919</v>
      </c>
      <c r="E8" s="13">
        <v>4.2000000000000003E-2</v>
      </c>
      <c r="F8" s="14"/>
      <c r="G8" s="15" t="s">
        <v>1030</v>
      </c>
      <c r="H8" s="13" t="s">
        <v>1929</v>
      </c>
      <c r="I8" s="13">
        <v>-5.0000000000000001E-3</v>
      </c>
      <c r="J8" s="13" t="s">
        <v>1082</v>
      </c>
      <c r="K8" s="13" t="s">
        <v>1461</v>
      </c>
      <c r="L8" s="14"/>
      <c r="M8" s="13" t="s">
        <v>3559</v>
      </c>
      <c r="N8" s="13" t="s">
        <v>1857</v>
      </c>
      <c r="O8" s="14"/>
    </row>
    <row r="9" spans="1:15" ht="20.25">
      <c r="A9" s="16" t="s">
        <v>43</v>
      </c>
      <c r="B9" s="13">
        <v>0</v>
      </c>
      <c r="C9" s="13" t="s">
        <v>1406</v>
      </c>
      <c r="D9" s="13" t="s">
        <v>1406</v>
      </c>
      <c r="E9" s="14"/>
      <c r="F9" s="14"/>
      <c r="G9" s="13" t="s">
        <v>1407</v>
      </c>
      <c r="H9" s="13" t="s">
        <v>1407</v>
      </c>
      <c r="I9" s="14"/>
      <c r="J9" s="13" t="s">
        <v>1406</v>
      </c>
      <c r="K9" s="13" t="s">
        <v>1406</v>
      </c>
      <c r="L9" s="14"/>
      <c r="M9" s="13" t="s">
        <v>1406</v>
      </c>
      <c r="N9" s="13" t="s">
        <v>1406</v>
      </c>
      <c r="O9" s="14"/>
    </row>
    <row r="10" spans="1:15" ht="47.25">
      <c r="A10" s="16" t="s">
        <v>47</v>
      </c>
      <c r="B10" s="13">
        <v>17</v>
      </c>
      <c r="C10" s="13" t="s">
        <v>5576</v>
      </c>
      <c r="D10" s="13" t="s">
        <v>5577</v>
      </c>
      <c r="E10" s="13">
        <v>0.10299999999999999</v>
      </c>
      <c r="F10" s="14"/>
      <c r="G10" s="13" t="s">
        <v>5578</v>
      </c>
      <c r="H10" s="13" t="s">
        <v>5579</v>
      </c>
      <c r="I10" s="14"/>
      <c r="J10" s="13" t="s">
        <v>5580</v>
      </c>
      <c r="K10" s="13" t="s">
        <v>5581</v>
      </c>
      <c r="L10" s="14"/>
      <c r="M10" s="13" t="s">
        <v>2015</v>
      </c>
      <c r="N10" s="13" t="s">
        <v>5254</v>
      </c>
      <c r="O10" s="14"/>
    </row>
    <row r="11" spans="1:15" ht="20.25">
      <c r="A11" s="16" t="s">
        <v>55</v>
      </c>
      <c r="B11" s="13">
        <v>377</v>
      </c>
      <c r="C11" s="13" t="s">
        <v>4801</v>
      </c>
      <c r="D11" s="13" t="s">
        <v>5582</v>
      </c>
      <c r="E11" s="13">
        <v>0.32</v>
      </c>
      <c r="F11" s="14"/>
      <c r="G11" s="13" t="s">
        <v>5583</v>
      </c>
      <c r="H11" s="13" t="s">
        <v>5584</v>
      </c>
      <c r="I11" s="14"/>
      <c r="J11" s="13" t="s">
        <v>5585</v>
      </c>
      <c r="K11" s="13" t="s">
        <v>5586</v>
      </c>
      <c r="L11" s="14"/>
      <c r="M11" s="13" t="s">
        <v>3621</v>
      </c>
      <c r="N11" s="15" t="s">
        <v>952</v>
      </c>
      <c r="O11" s="13">
        <f>0.008</f>
        <v>8.0000000000000002E-3</v>
      </c>
    </row>
    <row r="12" spans="1:15" ht="35.25">
      <c r="A12" s="16" t="s">
        <v>66</v>
      </c>
      <c r="B12" s="13">
        <v>111</v>
      </c>
      <c r="C12" s="13" t="s">
        <v>5587</v>
      </c>
      <c r="D12" s="13" t="s">
        <v>5588</v>
      </c>
      <c r="E12" s="13">
        <v>0.81299999999999994</v>
      </c>
      <c r="F12" s="14"/>
      <c r="G12" s="13" t="s">
        <v>5589</v>
      </c>
      <c r="H12" s="13" t="s">
        <v>5590</v>
      </c>
      <c r="I12" s="14"/>
      <c r="J12" s="13" t="s">
        <v>5591</v>
      </c>
      <c r="K12" s="13" t="s">
        <v>5592</v>
      </c>
      <c r="L12" s="14"/>
      <c r="M12" s="15" t="s">
        <v>5593</v>
      </c>
      <c r="N12" s="13" t="s">
        <v>5594</v>
      </c>
      <c r="O12" s="13">
        <v>-7.5999999999999998E-2</v>
      </c>
    </row>
    <row r="13" spans="1:15" ht="35.25">
      <c r="A13" s="16" t="s">
        <v>77</v>
      </c>
      <c r="B13" s="13">
        <v>3944</v>
      </c>
      <c r="C13" s="13" t="s">
        <v>962</v>
      </c>
      <c r="D13" s="13" t="s">
        <v>962</v>
      </c>
      <c r="E13" s="13">
        <v>0.35499999999999998</v>
      </c>
      <c r="F13" s="14"/>
      <c r="G13" s="13" t="s">
        <v>5595</v>
      </c>
      <c r="H13" s="13" t="s">
        <v>1288</v>
      </c>
      <c r="I13" s="14"/>
      <c r="J13" s="13" t="s">
        <v>2278</v>
      </c>
      <c r="K13" s="13" t="s">
        <v>3739</v>
      </c>
      <c r="L13" s="14"/>
      <c r="M13" s="15" t="s">
        <v>5596</v>
      </c>
      <c r="N13" s="13" t="s">
        <v>5597</v>
      </c>
      <c r="O13" s="13">
        <v>-8.0000000000000002E-3</v>
      </c>
    </row>
    <row r="14" spans="1:15" ht="20.25">
      <c r="A14" s="16" t="s">
        <v>84</v>
      </c>
      <c r="B14" s="13">
        <v>19912</v>
      </c>
      <c r="C14" s="13" t="s">
        <v>727</v>
      </c>
      <c r="D14" s="13" t="s">
        <v>727</v>
      </c>
      <c r="E14" s="13">
        <v>0.81</v>
      </c>
      <c r="F14" s="14"/>
      <c r="G14" s="13" t="s">
        <v>988</v>
      </c>
      <c r="H14" s="13" t="s">
        <v>988</v>
      </c>
      <c r="I14" s="14"/>
      <c r="J14" s="13" t="s">
        <v>5598</v>
      </c>
      <c r="K14" s="13" t="s">
        <v>5599</v>
      </c>
      <c r="L14" s="14"/>
      <c r="M14" s="13" t="s">
        <v>5600</v>
      </c>
      <c r="N14" s="13" t="s">
        <v>5601</v>
      </c>
      <c r="O14" s="14"/>
    </row>
    <row r="15" spans="1:15" ht="23.25">
      <c r="A15" s="16" t="s">
        <v>95</v>
      </c>
      <c r="B15" s="13">
        <v>853</v>
      </c>
      <c r="C15" s="13" t="s">
        <v>695</v>
      </c>
      <c r="D15" s="13" t="s">
        <v>696</v>
      </c>
      <c r="E15" s="13">
        <v>4.0000000000000001E-3</v>
      </c>
      <c r="F15" s="14"/>
      <c r="G15" s="13" t="s">
        <v>5602</v>
      </c>
      <c r="H15" s="13" t="s">
        <v>5603</v>
      </c>
      <c r="I15" s="14"/>
      <c r="J15" s="13" t="s">
        <v>5604</v>
      </c>
      <c r="K15" s="13" t="s">
        <v>5605</v>
      </c>
      <c r="L15" s="14"/>
      <c r="M15" s="15" t="s">
        <v>2167</v>
      </c>
      <c r="N15" s="13" t="s">
        <v>2029</v>
      </c>
      <c r="O15" s="13">
        <v>-3.1E-2</v>
      </c>
    </row>
    <row r="16" spans="1:15" ht="23.25">
      <c r="A16" s="16" t="s">
        <v>105</v>
      </c>
      <c r="B16" s="13">
        <v>157</v>
      </c>
      <c r="C16" s="13" t="s">
        <v>3810</v>
      </c>
      <c r="D16" s="13" t="s">
        <v>3757</v>
      </c>
      <c r="E16" s="13">
        <v>0.253</v>
      </c>
      <c r="F16" s="14"/>
      <c r="G16" s="13" t="s">
        <v>5606</v>
      </c>
      <c r="H16" s="13" t="s">
        <v>5607</v>
      </c>
      <c r="I16" s="14"/>
      <c r="J16" s="13" t="s">
        <v>5608</v>
      </c>
      <c r="K16" s="13" t="s">
        <v>5609</v>
      </c>
      <c r="L16" s="14"/>
      <c r="M16" s="15" t="s">
        <v>1223</v>
      </c>
      <c r="N16" s="13" t="s">
        <v>5610</v>
      </c>
      <c r="O16" s="13">
        <v>-5.0999999999999997E-2</v>
      </c>
    </row>
    <row r="17" spans="1:15" ht="23.25">
      <c r="A17" s="16" t="s">
        <v>115</v>
      </c>
      <c r="B17" s="13">
        <v>305</v>
      </c>
      <c r="C17" s="13" t="s">
        <v>5611</v>
      </c>
      <c r="D17" s="13" t="s">
        <v>5612</v>
      </c>
      <c r="E17" s="13">
        <v>0.83899999999999997</v>
      </c>
      <c r="F17" s="14"/>
      <c r="G17" s="13" t="s">
        <v>5613</v>
      </c>
      <c r="H17" s="13" t="s">
        <v>5614</v>
      </c>
      <c r="I17" s="14"/>
      <c r="J17" s="13" t="s">
        <v>5615</v>
      </c>
      <c r="K17" s="13" t="s">
        <v>5616</v>
      </c>
      <c r="L17" s="14"/>
      <c r="M17" s="13" t="s">
        <v>5617</v>
      </c>
      <c r="N17" s="13" t="s">
        <v>5618</v>
      </c>
      <c r="O17" s="14"/>
    </row>
    <row r="18" spans="1:15" ht="20.25">
      <c r="A18" s="16" t="s">
        <v>125</v>
      </c>
      <c r="B18" s="13">
        <v>22846</v>
      </c>
      <c r="C18" s="13" t="s">
        <v>829</v>
      </c>
      <c r="D18" s="13" t="s">
        <v>829</v>
      </c>
      <c r="E18" s="13">
        <v>0.214</v>
      </c>
      <c r="F18" s="14"/>
      <c r="G18" s="13" t="s">
        <v>919</v>
      </c>
      <c r="H18" s="13" t="s">
        <v>919</v>
      </c>
      <c r="I18" s="14"/>
      <c r="J18" s="15" t="s">
        <v>1403</v>
      </c>
      <c r="K18" s="13" t="s">
        <v>3697</v>
      </c>
      <c r="L18" s="13">
        <v>-0.01</v>
      </c>
      <c r="M18" s="13" t="s">
        <v>5619</v>
      </c>
      <c r="N18" s="15" t="s">
        <v>5620</v>
      </c>
      <c r="O18" s="13">
        <f>0.025</f>
        <v>2.5000000000000001E-2</v>
      </c>
    </row>
    <row r="19" spans="1:15" ht="23.25">
      <c r="A19" s="16" t="s">
        <v>135</v>
      </c>
      <c r="B19" s="13">
        <v>1230</v>
      </c>
      <c r="C19" s="13" t="s">
        <v>2270</v>
      </c>
      <c r="D19" s="13" t="s">
        <v>2270</v>
      </c>
      <c r="E19" s="13">
        <v>0.72199999999999998</v>
      </c>
      <c r="F19" s="14"/>
      <c r="G19" s="13" t="s">
        <v>5621</v>
      </c>
      <c r="H19" s="13" t="s">
        <v>5622</v>
      </c>
      <c r="I19" s="14"/>
      <c r="J19" s="13" t="s">
        <v>5623</v>
      </c>
      <c r="K19" s="13" t="s">
        <v>5624</v>
      </c>
      <c r="L19" s="14"/>
      <c r="M19" s="15" t="s">
        <v>5219</v>
      </c>
      <c r="N19" s="13" t="s">
        <v>5625</v>
      </c>
      <c r="O19" s="13">
        <v>-8.9999999999999993E-3</v>
      </c>
    </row>
    <row r="20" spans="1:15" ht="23.25">
      <c r="A20" s="16" t="s">
        <v>144</v>
      </c>
      <c r="B20" s="13">
        <v>2081</v>
      </c>
      <c r="C20" s="13" t="s">
        <v>746</v>
      </c>
      <c r="D20" s="13" t="s">
        <v>2270</v>
      </c>
      <c r="E20" s="13">
        <v>0.246</v>
      </c>
      <c r="F20" s="14"/>
      <c r="G20" s="13" t="s">
        <v>5626</v>
      </c>
      <c r="H20" s="13" t="s">
        <v>5627</v>
      </c>
      <c r="I20" s="14"/>
      <c r="J20" s="13" t="s">
        <v>5628</v>
      </c>
      <c r="K20" s="13" t="s">
        <v>5629</v>
      </c>
      <c r="L20" s="14"/>
      <c r="M20" s="13" t="s">
        <v>5630</v>
      </c>
      <c r="N20" s="13" t="s">
        <v>1949</v>
      </c>
      <c r="O20" s="14"/>
    </row>
    <row r="21" spans="1:15" ht="20.25">
      <c r="A21" s="16" t="s">
        <v>154</v>
      </c>
      <c r="B21" s="13">
        <v>1989</v>
      </c>
      <c r="C21" s="13" t="s">
        <v>2277</v>
      </c>
      <c r="D21" s="13" t="s">
        <v>2277</v>
      </c>
      <c r="E21" s="13">
        <v>0.32300000000000001</v>
      </c>
      <c r="F21" s="14"/>
      <c r="G21" s="13" t="s">
        <v>5631</v>
      </c>
      <c r="H21" s="13" t="s">
        <v>5632</v>
      </c>
      <c r="I21" s="14"/>
      <c r="J21" s="13" t="s">
        <v>5633</v>
      </c>
      <c r="K21" s="13" t="s">
        <v>5634</v>
      </c>
      <c r="L21" s="14"/>
      <c r="M21" s="13" t="s">
        <v>948</v>
      </c>
      <c r="N21" s="13" t="s">
        <v>1930</v>
      </c>
      <c r="O21" s="14"/>
    </row>
    <row r="22" spans="1:15" ht="35.25">
      <c r="A22" s="16" t="s">
        <v>161</v>
      </c>
      <c r="B22" s="13">
        <v>1828</v>
      </c>
      <c r="C22" s="13" t="s">
        <v>1030</v>
      </c>
      <c r="D22" s="13" t="s">
        <v>2709</v>
      </c>
      <c r="E22" s="13">
        <v>3.0000000000000001E-3</v>
      </c>
      <c r="F22" s="14"/>
      <c r="G22" s="13" t="s">
        <v>5635</v>
      </c>
      <c r="H22" s="13" t="s">
        <v>5636</v>
      </c>
      <c r="I22" s="14"/>
      <c r="J22" s="13" t="s">
        <v>5637</v>
      </c>
      <c r="K22" s="13" t="s">
        <v>5638</v>
      </c>
      <c r="L22" s="14"/>
      <c r="M22" s="13" t="s">
        <v>5476</v>
      </c>
      <c r="N22" s="15" t="s">
        <v>2107</v>
      </c>
      <c r="O22" s="13">
        <f>0.017</f>
        <v>1.7000000000000001E-2</v>
      </c>
    </row>
    <row r="23" spans="1:15" ht="23.25">
      <c r="A23" s="16" t="s">
        <v>172</v>
      </c>
      <c r="B23" s="13">
        <v>1565</v>
      </c>
      <c r="C23" s="13" t="s">
        <v>2109</v>
      </c>
      <c r="D23" s="13" t="s">
        <v>3679</v>
      </c>
      <c r="E23" s="13">
        <v>0.70599999999999996</v>
      </c>
      <c r="F23" s="14"/>
      <c r="G23" s="13" t="s">
        <v>5639</v>
      </c>
      <c r="H23" s="13" t="s">
        <v>2346</v>
      </c>
      <c r="I23" s="14"/>
      <c r="J23" s="13" t="s">
        <v>5640</v>
      </c>
      <c r="K23" s="13" t="s">
        <v>5641</v>
      </c>
      <c r="L23" s="14"/>
      <c r="M23" s="13" t="s">
        <v>5642</v>
      </c>
      <c r="N23" s="13" t="s">
        <v>5642</v>
      </c>
      <c r="O23" s="14"/>
    </row>
    <row r="24" spans="1:15" ht="20.25">
      <c r="A24" s="11" t="s">
        <v>182</v>
      </c>
      <c r="B24" s="13">
        <v>11896</v>
      </c>
      <c r="C24" s="15" t="s">
        <v>732</v>
      </c>
      <c r="D24" s="13" t="s">
        <v>803</v>
      </c>
      <c r="E24" s="13" t="s">
        <v>697</v>
      </c>
      <c r="F24" s="13">
        <v>-3.0000000000000001E-3</v>
      </c>
      <c r="G24" s="15" t="s">
        <v>5643</v>
      </c>
      <c r="H24" s="13" t="s">
        <v>5644</v>
      </c>
      <c r="I24" s="13">
        <v>-2.9000000000000001E-2</v>
      </c>
      <c r="J24" s="15" t="s">
        <v>1294</v>
      </c>
      <c r="K24" s="13" t="s">
        <v>5247</v>
      </c>
      <c r="L24" s="13">
        <v>-0.01</v>
      </c>
      <c r="M24" s="15" t="s">
        <v>5645</v>
      </c>
      <c r="N24" s="13" t="s">
        <v>1749</v>
      </c>
      <c r="O24" s="13">
        <v>-8.9999999999999993E-3</v>
      </c>
    </row>
    <row r="25" spans="1:15" ht="23.25">
      <c r="A25" s="16" t="s">
        <v>192</v>
      </c>
      <c r="B25" s="13">
        <v>1131</v>
      </c>
      <c r="C25" s="15" t="s">
        <v>3679</v>
      </c>
      <c r="D25" s="13" t="s">
        <v>829</v>
      </c>
      <c r="E25" s="13">
        <v>1E-3</v>
      </c>
      <c r="F25" s="13">
        <v>-5.0000000000000001E-3</v>
      </c>
      <c r="G25" s="15" t="s">
        <v>5646</v>
      </c>
      <c r="H25" s="13" t="s">
        <v>5647</v>
      </c>
      <c r="I25" s="13">
        <v>-4.8000000000000001E-2</v>
      </c>
      <c r="J25" s="13" t="s">
        <v>5648</v>
      </c>
      <c r="K25" s="13" t="s">
        <v>5649</v>
      </c>
      <c r="L25" s="14"/>
      <c r="M25" s="15" t="s">
        <v>5650</v>
      </c>
      <c r="N25" s="13" t="s">
        <v>5651</v>
      </c>
      <c r="O25" s="13">
        <v>-2.8000000000000001E-2</v>
      </c>
    </row>
    <row r="26" spans="1:15" ht="20.25">
      <c r="A26" s="16" t="s">
        <v>202</v>
      </c>
      <c r="B26" s="13">
        <v>16</v>
      </c>
      <c r="C26" s="13" t="s">
        <v>5652</v>
      </c>
      <c r="D26" s="13" t="s">
        <v>5653</v>
      </c>
      <c r="E26" s="13">
        <v>0.25900000000000001</v>
      </c>
      <c r="F26" s="14"/>
      <c r="G26" s="13" t="s">
        <v>5654</v>
      </c>
      <c r="H26" s="13" t="s">
        <v>5655</v>
      </c>
      <c r="I26" s="14"/>
      <c r="J26" s="13" t="s">
        <v>5656</v>
      </c>
      <c r="K26" s="13" t="s">
        <v>5657</v>
      </c>
      <c r="L26" s="14"/>
      <c r="M26" s="13" t="s">
        <v>2015</v>
      </c>
      <c r="N26" s="15" t="s">
        <v>5658</v>
      </c>
      <c r="O26" s="13">
        <f>0.007</f>
        <v>7.0000000000000001E-3</v>
      </c>
    </row>
    <row r="27" spans="1:15" ht="23.25">
      <c r="A27" s="16" t="s">
        <v>207</v>
      </c>
      <c r="B27" s="13">
        <v>214</v>
      </c>
      <c r="C27" s="13" t="s">
        <v>4796</v>
      </c>
      <c r="D27" s="13" t="s">
        <v>5659</v>
      </c>
      <c r="E27" s="13">
        <v>0.28799999999999998</v>
      </c>
      <c r="F27" s="14"/>
      <c r="G27" s="13" t="s">
        <v>5660</v>
      </c>
      <c r="H27" s="13" t="s">
        <v>5661</v>
      </c>
      <c r="I27" s="14"/>
      <c r="J27" s="13" t="s">
        <v>5662</v>
      </c>
      <c r="K27" s="13" t="s">
        <v>5663</v>
      </c>
      <c r="L27" s="14"/>
      <c r="M27" s="13" t="s">
        <v>907</v>
      </c>
      <c r="N27" s="15" t="s">
        <v>1929</v>
      </c>
      <c r="O27" s="13">
        <f>0.015</f>
        <v>1.4999999999999999E-2</v>
      </c>
    </row>
    <row r="28" spans="1:15" ht="23.25">
      <c r="A28" s="16" t="s">
        <v>217</v>
      </c>
      <c r="B28" s="13">
        <v>1169</v>
      </c>
      <c r="C28" s="13" t="s">
        <v>2131</v>
      </c>
      <c r="D28" s="13" t="s">
        <v>3559</v>
      </c>
      <c r="E28" s="13">
        <v>0.10299999999999999</v>
      </c>
      <c r="F28" s="14"/>
      <c r="G28" s="13" t="s">
        <v>5664</v>
      </c>
      <c r="H28" s="13" t="s">
        <v>5665</v>
      </c>
      <c r="I28" s="14"/>
      <c r="J28" s="13" t="s">
        <v>5666</v>
      </c>
      <c r="K28" s="13" t="s">
        <v>5667</v>
      </c>
      <c r="L28" s="14"/>
      <c r="M28" s="13" t="s">
        <v>5668</v>
      </c>
      <c r="N28" s="13" t="s">
        <v>5669</v>
      </c>
      <c r="O28" s="14"/>
    </row>
    <row r="29" spans="1:15" ht="23.25">
      <c r="A29" s="16" t="s">
        <v>228</v>
      </c>
      <c r="B29" s="13">
        <v>2874</v>
      </c>
      <c r="C29" s="15" t="s">
        <v>1363</v>
      </c>
      <c r="D29" s="13" t="s">
        <v>2709</v>
      </c>
      <c r="E29" s="13" t="s">
        <v>697</v>
      </c>
      <c r="F29" s="13">
        <v>-5.0000000000000001E-3</v>
      </c>
      <c r="G29" s="15" t="s">
        <v>5670</v>
      </c>
      <c r="H29" s="13" t="s">
        <v>5671</v>
      </c>
      <c r="I29" s="13">
        <v>-1.0999999999999999E-2</v>
      </c>
      <c r="J29" s="15" t="s">
        <v>3983</v>
      </c>
      <c r="K29" s="13" t="s">
        <v>5672</v>
      </c>
      <c r="L29" s="13">
        <v>-0.02</v>
      </c>
      <c r="M29" s="13" t="s">
        <v>840</v>
      </c>
      <c r="N29" s="13" t="s">
        <v>5598</v>
      </c>
      <c r="O29" s="14"/>
    </row>
    <row r="30" spans="1:15" ht="23.25">
      <c r="A30" s="16" t="s">
        <v>234</v>
      </c>
      <c r="B30" s="13">
        <v>3796</v>
      </c>
      <c r="C30" s="15" t="s">
        <v>2823</v>
      </c>
      <c r="D30" s="13" t="s">
        <v>3696</v>
      </c>
      <c r="E30" s="13" t="s">
        <v>697</v>
      </c>
      <c r="F30" s="13">
        <v>-7.0000000000000001E-3</v>
      </c>
      <c r="G30" s="15" t="s">
        <v>1542</v>
      </c>
      <c r="H30" s="13" t="s">
        <v>5673</v>
      </c>
      <c r="I30" s="13">
        <v>-0.04</v>
      </c>
      <c r="J30" s="13" t="s">
        <v>5674</v>
      </c>
      <c r="K30" s="13" t="s">
        <v>5675</v>
      </c>
      <c r="L30" s="14"/>
      <c r="M30" s="13" t="s">
        <v>5676</v>
      </c>
      <c r="N30" s="15" t="s">
        <v>5296</v>
      </c>
      <c r="O30" s="13">
        <f>0.014</f>
        <v>1.4E-2</v>
      </c>
    </row>
    <row r="31" spans="1:15" ht="20.25">
      <c r="A31" s="16" t="s">
        <v>244</v>
      </c>
      <c r="B31" s="13">
        <v>611</v>
      </c>
      <c r="C31" s="15" t="s">
        <v>2849</v>
      </c>
      <c r="D31" s="13" t="s">
        <v>1975</v>
      </c>
      <c r="E31" s="13" t="s">
        <v>697</v>
      </c>
      <c r="F31" s="13">
        <v>-6.0000000000000001E-3</v>
      </c>
      <c r="G31" s="13" t="s">
        <v>5677</v>
      </c>
      <c r="H31" s="13" t="s">
        <v>5678</v>
      </c>
      <c r="I31" s="14"/>
      <c r="J31" s="15" t="s">
        <v>5679</v>
      </c>
      <c r="K31" s="13" t="s">
        <v>5680</v>
      </c>
      <c r="L31" s="13">
        <v>-6.4000000000000001E-2</v>
      </c>
      <c r="M31" s="13" t="s">
        <v>830</v>
      </c>
      <c r="N31" s="13" t="s">
        <v>829</v>
      </c>
      <c r="O31" s="14"/>
    </row>
    <row r="32" spans="1:15" ht="23.25">
      <c r="A32" s="16" t="s">
        <v>248</v>
      </c>
      <c r="B32" s="13">
        <v>763</v>
      </c>
      <c r="C32" s="15" t="s">
        <v>1363</v>
      </c>
      <c r="D32" s="13" t="s">
        <v>2709</v>
      </c>
      <c r="E32" s="13" t="s">
        <v>697</v>
      </c>
      <c r="F32" s="13">
        <v>-5.0000000000000001E-3</v>
      </c>
      <c r="G32" s="15" t="s">
        <v>5681</v>
      </c>
      <c r="H32" s="13" t="s">
        <v>5682</v>
      </c>
      <c r="I32" s="13">
        <v>-5.0999999999999997E-2</v>
      </c>
      <c r="J32" s="13" t="s">
        <v>5683</v>
      </c>
      <c r="K32" s="13" t="s">
        <v>5268</v>
      </c>
      <c r="L32" s="14"/>
      <c r="M32" s="15" t="s">
        <v>5684</v>
      </c>
      <c r="N32" s="13" t="s">
        <v>5685</v>
      </c>
      <c r="O32" s="13">
        <v>-2.8000000000000001E-2</v>
      </c>
    </row>
    <row r="33" spans="1:15" ht="23.25">
      <c r="A33" s="16" t="s">
        <v>255</v>
      </c>
      <c r="B33" s="13">
        <v>102</v>
      </c>
      <c r="C33" s="13" t="s">
        <v>5686</v>
      </c>
      <c r="D33" s="13" t="s">
        <v>4802</v>
      </c>
      <c r="E33" s="13">
        <v>0.53600000000000003</v>
      </c>
      <c r="F33" s="14"/>
      <c r="G33" s="15" t="s">
        <v>5687</v>
      </c>
      <c r="H33" s="13" t="s">
        <v>5688</v>
      </c>
      <c r="I33" s="13">
        <v>-0.17</v>
      </c>
      <c r="J33" s="13" t="s">
        <v>5689</v>
      </c>
      <c r="K33" s="13" t="s">
        <v>5690</v>
      </c>
      <c r="L33" s="14"/>
      <c r="M33" s="15" t="s">
        <v>5691</v>
      </c>
      <c r="N33" s="13" t="s">
        <v>5692</v>
      </c>
      <c r="O33" s="13">
        <v>-1.2E-2</v>
      </c>
    </row>
    <row r="34" spans="1:15" ht="23.25">
      <c r="A34" s="16" t="s">
        <v>263</v>
      </c>
      <c r="B34" s="13">
        <v>2119</v>
      </c>
      <c r="C34" s="15" t="s">
        <v>1078</v>
      </c>
      <c r="D34" s="13" t="s">
        <v>1133</v>
      </c>
      <c r="E34" s="13" t="s">
        <v>697</v>
      </c>
      <c r="F34" s="13">
        <v>-3.0000000000000001E-3</v>
      </c>
      <c r="G34" s="13" t="s">
        <v>5693</v>
      </c>
      <c r="H34" s="13" t="s">
        <v>4987</v>
      </c>
      <c r="I34" s="14"/>
      <c r="J34" s="13" t="s">
        <v>5694</v>
      </c>
      <c r="K34" s="13" t="s">
        <v>5695</v>
      </c>
      <c r="L34" s="14"/>
      <c r="M34" s="15" t="s">
        <v>5696</v>
      </c>
      <c r="N34" s="13" t="s">
        <v>952</v>
      </c>
      <c r="O34" s="13">
        <v>-1.6E-2</v>
      </c>
    </row>
    <row r="35" spans="1:15" ht="23.25">
      <c r="A35" s="16" t="s">
        <v>271</v>
      </c>
      <c r="B35" s="13">
        <v>0</v>
      </c>
      <c r="C35" s="13" t="s">
        <v>1406</v>
      </c>
      <c r="D35" s="13" t="s">
        <v>1406</v>
      </c>
      <c r="E35" s="14"/>
      <c r="F35" s="14"/>
      <c r="G35" s="13" t="s">
        <v>1407</v>
      </c>
      <c r="H35" s="13" t="s">
        <v>1407</v>
      </c>
      <c r="I35" s="14"/>
      <c r="J35" s="13" t="s">
        <v>1406</v>
      </c>
      <c r="K35" s="13" t="s">
        <v>1406</v>
      </c>
      <c r="L35" s="14"/>
      <c r="M35" s="13" t="s">
        <v>1406</v>
      </c>
      <c r="N35" s="13" t="s">
        <v>1406</v>
      </c>
      <c r="O35" s="14"/>
    </row>
    <row r="36" spans="1:15" ht="47.25">
      <c r="A36" s="16" t="s">
        <v>272</v>
      </c>
      <c r="B36" s="13">
        <v>706</v>
      </c>
      <c r="C36" s="13" t="s">
        <v>5697</v>
      </c>
      <c r="D36" s="13" t="s">
        <v>5698</v>
      </c>
      <c r="E36" s="13">
        <v>0.92100000000000004</v>
      </c>
      <c r="F36" s="14"/>
      <c r="G36" s="13" t="s">
        <v>5699</v>
      </c>
      <c r="H36" s="13" t="s">
        <v>5700</v>
      </c>
      <c r="I36" s="14"/>
      <c r="J36" s="13" t="s">
        <v>5701</v>
      </c>
      <c r="K36" s="13" t="s">
        <v>5702</v>
      </c>
      <c r="L36" s="14"/>
      <c r="M36" s="15" t="s">
        <v>1872</v>
      </c>
      <c r="N36" s="13" t="s">
        <v>5703</v>
      </c>
      <c r="O36" s="13">
        <v>-2.5000000000000001E-2</v>
      </c>
    </row>
    <row r="37" spans="1:15" ht="23.25">
      <c r="A37" s="16" t="s">
        <v>280</v>
      </c>
      <c r="B37" s="13">
        <v>50</v>
      </c>
      <c r="C37" s="13" t="s">
        <v>5704</v>
      </c>
      <c r="D37" s="13" t="s">
        <v>4680</v>
      </c>
      <c r="E37" s="13">
        <v>8.3000000000000004E-2</v>
      </c>
      <c r="F37" s="14"/>
      <c r="G37" s="13" t="s">
        <v>5705</v>
      </c>
      <c r="H37" s="13" t="s">
        <v>5706</v>
      </c>
      <c r="I37" s="14"/>
      <c r="J37" s="13" t="s">
        <v>5707</v>
      </c>
      <c r="K37" s="13" t="s">
        <v>688</v>
      </c>
      <c r="L37" s="14"/>
      <c r="M37" s="15" t="s">
        <v>5708</v>
      </c>
      <c r="N37" s="13" t="s">
        <v>5709</v>
      </c>
      <c r="O37" s="13">
        <v>-1.7999999999999999E-2</v>
      </c>
    </row>
    <row r="38" spans="1:15" ht="23.25">
      <c r="A38" s="16" t="s">
        <v>288</v>
      </c>
      <c r="B38" s="13">
        <v>115</v>
      </c>
      <c r="C38" s="13" t="s">
        <v>5710</v>
      </c>
      <c r="D38" s="13" t="s">
        <v>5711</v>
      </c>
      <c r="E38" s="13">
        <v>8.5000000000000006E-2</v>
      </c>
      <c r="F38" s="14"/>
      <c r="G38" s="13" t="s">
        <v>5712</v>
      </c>
      <c r="H38" s="13" t="s">
        <v>5713</v>
      </c>
      <c r="I38" s="14"/>
      <c r="J38" s="13" t="s">
        <v>5714</v>
      </c>
      <c r="K38" s="13" t="s">
        <v>5715</v>
      </c>
      <c r="L38" s="14"/>
      <c r="M38" s="15" t="s">
        <v>5685</v>
      </c>
      <c r="N38" s="13" t="s">
        <v>5716</v>
      </c>
      <c r="O38" s="13">
        <v>-1.0999999999999999E-2</v>
      </c>
    </row>
    <row r="39" spans="1:15" ht="20.25">
      <c r="A39" s="16" t="s">
        <v>295</v>
      </c>
      <c r="B39" s="13">
        <v>2542</v>
      </c>
      <c r="C39" s="13" t="s">
        <v>2984</v>
      </c>
      <c r="D39" s="13" t="s">
        <v>5717</v>
      </c>
      <c r="E39" s="13">
        <v>1.2999999999999999E-2</v>
      </c>
      <c r="F39" s="14"/>
      <c r="G39" s="13" t="s">
        <v>5718</v>
      </c>
      <c r="H39" s="13" t="s">
        <v>5719</v>
      </c>
      <c r="I39" s="14"/>
      <c r="J39" s="13" t="s">
        <v>5720</v>
      </c>
      <c r="K39" s="13" t="s">
        <v>5721</v>
      </c>
      <c r="L39" s="14"/>
      <c r="M39" s="15" t="s">
        <v>5722</v>
      </c>
      <c r="N39" s="13" t="s">
        <v>5594</v>
      </c>
      <c r="O39" s="13">
        <v>-2.1999999999999999E-2</v>
      </c>
    </row>
    <row r="40" spans="1:15" ht="20.25">
      <c r="A40" s="16" t="s">
        <v>303</v>
      </c>
      <c r="B40" s="13">
        <v>5</v>
      </c>
      <c r="C40" s="13" t="s">
        <v>5723</v>
      </c>
      <c r="D40" s="13" t="s">
        <v>5724</v>
      </c>
      <c r="E40" s="13">
        <v>0.13900000000000001</v>
      </c>
      <c r="F40" s="14"/>
      <c r="G40" s="13" t="s">
        <v>5725</v>
      </c>
      <c r="H40" s="13" t="s">
        <v>5726</v>
      </c>
      <c r="I40" s="14"/>
      <c r="J40" s="13" t="s">
        <v>688</v>
      </c>
      <c r="K40" s="13" t="s">
        <v>688</v>
      </c>
      <c r="L40" s="14"/>
      <c r="M40" s="13" t="s">
        <v>2179</v>
      </c>
      <c r="N40" s="15" t="s">
        <v>829</v>
      </c>
      <c r="O40" s="13">
        <f>0.033</f>
        <v>3.3000000000000002E-2</v>
      </c>
    </row>
    <row r="41" spans="1:15" ht="20.25">
      <c r="A41" s="16" t="s">
        <v>306</v>
      </c>
      <c r="B41" s="13">
        <v>87</v>
      </c>
      <c r="C41" s="13" t="s">
        <v>2849</v>
      </c>
      <c r="D41" s="13" t="s">
        <v>5727</v>
      </c>
      <c r="E41" s="13">
        <v>0.17899999999999999</v>
      </c>
      <c r="F41" s="14"/>
      <c r="G41" s="13" t="s">
        <v>5728</v>
      </c>
      <c r="H41" s="13" t="s">
        <v>5729</v>
      </c>
      <c r="I41" s="14"/>
      <c r="J41" s="13" t="s">
        <v>688</v>
      </c>
      <c r="K41" s="13" t="s">
        <v>5730</v>
      </c>
      <c r="L41" s="14"/>
      <c r="M41" s="13" t="s">
        <v>5731</v>
      </c>
      <c r="N41" s="13" t="s">
        <v>1982</v>
      </c>
      <c r="O41" s="14"/>
    </row>
    <row r="42" spans="1:15" ht="23.25">
      <c r="A42" s="16" t="s">
        <v>309</v>
      </c>
      <c r="B42" s="13">
        <v>721</v>
      </c>
      <c r="C42" s="13" t="s">
        <v>4367</v>
      </c>
      <c r="D42" s="13" t="s">
        <v>5732</v>
      </c>
      <c r="E42" s="13">
        <v>0.94299999999999995</v>
      </c>
      <c r="F42" s="14"/>
      <c r="G42" s="13" t="s">
        <v>5733</v>
      </c>
      <c r="H42" s="13" t="s">
        <v>5734</v>
      </c>
      <c r="I42" s="14"/>
      <c r="J42" s="13" t="s">
        <v>5735</v>
      </c>
      <c r="K42" s="13" t="s">
        <v>5736</v>
      </c>
      <c r="L42" s="14"/>
      <c r="M42" s="13" t="s">
        <v>1883</v>
      </c>
      <c r="N42" s="15" t="s">
        <v>829</v>
      </c>
      <c r="O42" s="13">
        <f>0.007</f>
        <v>7.0000000000000001E-3</v>
      </c>
    </row>
    <row r="43" spans="1:15" ht="23.25">
      <c r="A43" s="11" t="s">
        <v>315</v>
      </c>
      <c r="B43" s="13">
        <v>4721</v>
      </c>
      <c r="C43" s="15" t="s">
        <v>677</v>
      </c>
      <c r="D43" s="13" t="s">
        <v>2439</v>
      </c>
      <c r="E43" s="13" t="s">
        <v>697</v>
      </c>
      <c r="F43" s="13">
        <v>-2.5999999999999999E-2</v>
      </c>
      <c r="G43" s="15" t="s">
        <v>5737</v>
      </c>
      <c r="H43" s="13" t="s">
        <v>5738</v>
      </c>
      <c r="I43" s="13">
        <v>-0.21099999999999999</v>
      </c>
      <c r="J43" s="15" t="s">
        <v>5582</v>
      </c>
      <c r="K43" s="13" t="s">
        <v>5739</v>
      </c>
      <c r="L43" s="13">
        <v>-0.09</v>
      </c>
      <c r="M43" s="15" t="s">
        <v>4030</v>
      </c>
      <c r="N43" s="13" t="s">
        <v>5740</v>
      </c>
      <c r="O43" s="13">
        <v>-8.9999999999999993E-3</v>
      </c>
    </row>
    <row r="44" spans="1:15" ht="23.25">
      <c r="A44" s="16" t="s">
        <v>324</v>
      </c>
      <c r="B44" s="13">
        <v>130</v>
      </c>
      <c r="C44" s="15" t="s">
        <v>1040</v>
      </c>
      <c r="D44" s="13" t="s">
        <v>4217</v>
      </c>
      <c r="E44" s="13" t="s">
        <v>697</v>
      </c>
      <c r="F44" s="13">
        <v>-1.9E-2</v>
      </c>
      <c r="G44" s="15" t="s">
        <v>5741</v>
      </c>
      <c r="H44" s="13" t="s">
        <v>5742</v>
      </c>
      <c r="I44" s="13">
        <v>-0.42499999999999999</v>
      </c>
      <c r="J44" s="15" t="s">
        <v>688</v>
      </c>
      <c r="K44" s="13" t="s">
        <v>5743</v>
      </c>
      <c r="L44" s="13">
        <v>-4.5999999999999999E-2</v>
      </c>
      <c r="M44" s="15" t="s">
        <v>5744</v>
      </c>
      <c r="N44" s="13" t="s">
        <v>5745</v>
      </c>
      <c r="O44" s="13">
        <v>-2.5000000000000001E-2</v>
      </c>
    </row>
    <row r="45" spans="1:15" ht="23.25">
      <c r="A45" s="16" t="s">
        <v>332</v>
      </c>
      <c r="B45" s="13">
        <v>1666</v>
      </c>
      <c r="C45" s="15" t="s">
        <v>1133</v>
      </c>
      <c r="D45" s="13" t="s">
        <v>1086</v>
      </c>
      <c r="E45" s="13" t="s">
        <v>697</v>
      </c>
      <c r="F45" s="13">
        <v>-3.7999999999999999E-2</v>
      </c>
      <c r="G45" s="15" t="s">
        <v>5746</v>
      </c>
      <c r="H45" s="13" t="s">
        <v>5747</v>
      </c>
      <c r="I45" s="13">
        <v>-0.23</v>
      </c>
      <c r="J45" s="15" t="s">
        <v>5748</v>
      </c>
      <c r="K45" s="13" t="s">
        <v>5749</v>
      </c>
      <c r="L45" s="13">
        <v>-9.8000000000000004E-2</v>
      </c>
      <c r="M45" s="13" t="s">
        <v>2065</v>
      </c>
      <c r="N45" s="15" t="s">
        <v>5750</v>
      </c>
      <c r="O45" s="13">
        <f>0.023</f>
        <v>2.3E-2</v>
      </c>
    </row>
    <row r="46" spans="1:15" ht="23.25">
      <c r="A46" s="16" t="s">
        <v>342</v>
      </c>
      <c r="B46" s="13">
        <v>230</v>
      </c>
      <c r="C46" s="15" t="s">
        <v>5751</v>
      </c>
      <c r="D46" s="13" t="s">
        <v>5752</v>
      </c>
      <c r="E46" s="13" t="s">
        <v>697</v>
      </c>
      <c r="F46" s="13">
        <v>-0.04</v>
      </c>
      <c r="G46" s="15" t="s">
        <v>5753</v>
      </c>
      <c r="H46" s="13" t="s">
        <v>5754</v>
      </c>
      <c r="I46" s="13">
        <v>-0.438</v>
      </c>
      <c r="J46" s="15" t="s">
        <v>5755</v>
      </c>
      <c r="K46" s="13" t="s">
        <v>5756</v>
      </c>
      <c r="L46" s="13">
        <v>-0.122</v>
      </c>
      <c r="M46" s="13" t="s">
        <v>5757</v>
      </c>
      <c r="N46" s="15" t="s">
        <v>5758</v>
      </c>
      <c r="O46" s="13">
        <f>0.024</f>
        <v>2.4E-2</v>
      </c>
    </row>
    <row r="47" spans="1:15" ht="23.25">
      <c r="A47" s="16" t="s">
        <v>351</v>
      </c>
      <c r="B47" s="13">
        <v>2909</v>
      </c>
      <c r="C47" s="15" t="s">
        <v>829</v>
      </c>
      <c r="D47" s="13" t="s">
        <v>5759</v>
      </c>
      <c r="E47" s="13" t="s">
        <v>697</v>
      </c>
      <c r="F47" s="13">
        <v>-6.3E-2</v>
      </c>
      <c r="G47" s="15" t="s">
        <v>5760</v>
      </c>
      <c r="H47" s="13" t="s">
        <v>5761</v>
      </c>
      <c r="I47" s="13">
        <v>-0.20100000000000001</v>
      </c>
      <c r="J47" s="15" t="s">
        <v>5762</v>
      </c>
      <c r="K47" s="13" t="s">
        <v>5763</v>
      </c>
      <c r="L47" s="13">
        <v>-0.19800000000000001</v>
      </c>
      <c r="M47" s="13" t="s">
        <v>5764</v>
      </c>
      <c r="N47" s="15" t="s">
        <v>5765</v>
      </c>
      <c r="O47" s="13">
        <f>0.059</f>
        <v>5.8999999999999997E-2</v>
      </c>
    </row>
    <row r="48" spans="1:15" ht="23.25">
      <c r="A48" s="16" t="s">
        <v>360</v>
      </c>
      <c r="B48" s="13">
        <v>219</v>
      </c>
      <c r="C48" s="13" t="s">
        <v>1024</v>
      </c>
      <c r="D48" s="13" t="s">
        <v>4750</v>
      </c>
      <c r="E48" s="13">
        <v>0.161</v>
      </c>
      <c r="F48" s="14"/>
      <c r="G48" s="13" t="s">
        <v>5766</v>
      </c>
      <c r="H48" s="13" t="s">
        <v>5767</v>
      </c>
      <c r="I48" s="14"/>
      <c r="J48" s="13" t="s">
        <v>5768</v>
      </c>
      <c r="K48" s="13" t="s">
        <v>5769</v>
      </c>
      <c r="L48" s="14"/>
      <c r="M48" s="15" t="s">
        <v>5625</v>
      </c>
      <c r="N48" s="13" t="s">
        <v>5770</v>
      </c>
      <c r="O48" s="13">
        <v>-1.4999999999999999E-2</v>
      </c>
    </row>
    <row r="49" spans="1:15" ht="20.25">
      <c r="A49" s="11" t="s">
        <v>369</v>
      </c>
      <c r="B49" s="13">
        <v>170</v>
      </c>
      <c r="C49" s="13" t="s">
        <v>3844</v>
      </c>
      <c r="D49" s="13" t="s">
        <v>2037</v>
      </c>
      <c r="E49" s="13">
        <v>0.48899999999999999</v>
      </c>
      <c r="F49" s="14"/>
      <c r="G49" s="13" t="s">
        <v>5771</v>
      </c>
      <c r="H49" s="13" t="s">
        <v>5772</v>
      </c>
      <c r="I49" s="14"/>
      <c r="J49" s="13" t="s">
        <v>5773</v>
      </c>
      <c r="K49" s="13" t="s">
        <v>5774</v>
      </c>
      <c r="L49" s="14"/>
      <c r="M49" s="13" t="s">
        <v>5775</v>
      </c>
      <c r="N49" s="15" t="s">
        <v>1653</v>
      </c>
      <c r="O49" s="13">
        <f>0.038</f>
        <v>3.7999999999999999E-2</v>
      </c>
    </row>
    <row r="50" spans="1:15" ht="23.25">
      <c r="A50" s="11" t="s">
        <v>378</v>
      </c>
      <c r="B50" s="13">
        <v>5713</v>
      </c>
      <c r="C50" s="15" t="s">
        <v>865</v>
      </c>
      <c r="D50" s="13" t="s">
        <v>963</v>
      </c>
      <c r="E50" s="13" t="s">
        <v>697</v>
      </c>
      <c r="F50" s="13">
        <v>-3.0000000000000001E-3</v>
      </c>
      <c r="G50" s="13" t="s">
        <v>5776</v>
      </c>
      <c r="H50" s="13" t="s">
        <v>5777</v>
      </c>
      <c r="I50" s="14"/>
      <c r="J50" s="13" t="s">
        <v>5778</v>
      </c>
      <c r="K50" s="13" t="s">
        <v>5779</v>
      </c>
      <c r="L50" s="14"/>
      <c r="M50" s="15" t="s">
        <v>5780</v>
      </c>
      <c r="N50" s="13" t="s">
        <v>3195</v>
      </c>
      <c r="O50" s="13">
        <v>-2.3E-2</v>
      </c>
    </row>
    <row r="51" spans="1:15" ht="23.25">
      <c r="A51" s="16" t="s">
        <v>387</v>
      </c>
      <c r="B51" s="13">
        <v>1757</v>
      </c>
      <c r="C51" s="15" t="s">
        <v>2028</v>
      </c>
      <c r="D51" s="13" t="s">
        <v>5781</v>
      </c>
      <c r="E51" s="13" t="s">
        <v>697</v>
      </c>
      <c r="F51" s="13">
        <v>-2.5000000000000001E-2</v>
      </c>
      <c r="G51" s="15" t="s">
        <v>5782</v>
      </c>
      <c r="H51" s="13" t="s">
        <v>5783</v>
      </c>
      <c r="I51" s="13">
        <v>-0.13</v>
      </c>
      <c r="J51" s="13" t="s">
        <v>5784</v>
      </c>
      <c r="K51" s="13" t="s">
        <v>5785</v>
      </c>
      <c r="L51" s="14"/>
      <c r="M51" s="15" t="s">
        <v>1872</v>
      </c>
      <c r="N51" s="13" t="s">
        <v>5786</v>
      </c>
      <c r="O51" s="13">
        <v>-7.3999999999999996E-2</v>
      </c>
    </row>
    <row r="52" spans="1:15" ht="35.25">
      <c r="A52" s="16" t="s">
        <v>395</v>
      </c>
      <c r="B52" s="13">
        <v>114</v>
      </c>
      <c r="C52" s="13" t="s">
        <v>5787</v>
      </c>
      <c r="D52" s="13" t="s">
        <v>5788</v>
      </c>
      <c r="E52" s="13">
        <v>0.15</v>
      </c>
      <c r="F52" s="14"/>
      <c r="G52" s="13" t="s">
        <v>5789</v>
      </c>
      <c r="H52" s="13" t="s">
        <v>5790</v>
      </c>
      <c r="I52" s="14"/>
      <c r="J52" s="13" t="s">
        <v>5791</v>
      </c>
      <c r="K52" s="13" t="s">
        <v>5792</v>
      </c>
      <c r="L52" s="14"/>
      <c r="M52" s="13" t="s">
        <v>5617</v>
      </c>
      <c r="N52" s="15" t="s">
        <v>5793</v>
      </c>
      <c r="O52" s="13">
        <f>0.022</f>
        <v>2.1999999999999999E-2</v>
      </c>
    </row>
    <row r="53" spans="1:15" ht="35.25">
      <c r="A53" s="16" t="s">
        <v>405</v>
      </c>
      <c r="B53" s="13">
        <v>96</v>
      </c>
      <c r="C53" s="13" t="s">
        <v>4267</v>
      </c>
      <c r="D53" s="13" t="s">
        <v>5794</v>
      </c>
      <c r="E53" s="13">
        <v>0.60799999999999998</v>
      </c>
      <c r="F53" s="14"/>
      <c r="G53" s="13" t="s">
        <v>5795</v>
      </c>
      <c r="H53" s="13" t="s">
        <v>5796</v>
      </c>
      <c r="I53" s="14"/>
      <c r="J53" s="13" t="s">
        <v>5797</v>
      </c>
      <c r="K53" s="13" t="s">
        <v>5798</v>
      </c>
      <c r="L53" s="14"/>
      <c r="M53" s="15" t="s">
        <v>2179</v>
      </c>
      <c r="N53" s="13" t="s">
        <v>5799</v>
      </c>
      <c r="O53" s="13">
        <v>-1.7999999999999999E-2</v>
      </c>
    </row>
    <row r="54" spans="1:15" ht="23.25">
      <c r="A54" s="16" t="s">
        <v>414</v>
      </c>
      <c r="B54" s="13">
        <v>2223</v>
      </c>
      <c r="C54" s="13" t="s">
        <v>5800</v>
      </c>
      <c r="D54" s="13" t="s">
        <v>5696</v>
      </c>
      <c r="E54" s="13">
        <v>0.73799999999999999</v>
      </c>
      <c r="F54" s="14"/>
      <c r="G54" s="13" t="s">
        <v>5801</v>
      </c>
      <c r="H54" s="13" t="s">
        <v>5802</v>
      </c>
      <c r="I54" s="14"/>
      <c r="J54" s="13" t="s">
        <v>5803</v>
      </c>
      <c r="K54" s="13" t="s">
        <v>5804</v>
      </c>
      <c r="L54" s="14"/>
      <c r="M54" s="15" t="s">
        <v>5805</v>
      </c>
      <c r="N54" s="13" t="s">
        <v>5593</v>
      </c>
      <c r="O54" s="13">
        <v>-0.01</v>
      </c>
    </row>
    <row r="55" spans="1:15" ht="23.25">
      <c r="A55" s="16" t="s">
        <v>424</v>
      </c>
      <c r="B55" s="13">
        <v>2015</v>
      </c>
      <c r="C55" s="15" t="s">
        <v>2303</v>
      </c>
      <c r="D55" s="13" t="s">
        <v>5806</v>
      </c>
      <c r="E55" s="13" t="s">
        <v>697</v>
      </c>
      <c r="F55" s="13">
        <v>-1.6E-2</v>
      </c>
      <c r="G55" s="15" t="s">
        <v>5807</v>
      </c>
      <c r="H55" s="13" t="s">
        <v>5808</v>
      </c>
      <c r="I55" s="13">
        <v>-7.0999999999999994E-2</v>
      </c>
      <c r="J55" s="13" t="s">
        <v>5809</v>
      </c>
      <c r="K55" s="13" t="s">
        <v>5810</v>
      </c>
      <c r="L55" s="14"/>
      <c r="M55" s="15" t="s">
        <v>3980</v>
      </c>
      <c r="N55" s="13" t="s">
        <v>5811</v>
      </c>
      <c r="O55" s="13">
        <v>-7.0000000000000007E-2</v>
      </c>
    </row>
    <row r="56" spans="1:15" ht="35.25">
      <c r="A56" s="16" t="s">
        <v>432</v>
      </c>
      <c r="B56" s="13">
        <v>147</v>
      </c>
      <c r="C56" s="13" t="s">
        <v>5812</v>
      </c>
      <c r="D56" s="13" t="s">
        <v>5813</v>
      </c>
      <c r="E56" s="13">
        <v>4.2999999999999997E-2</v>
      </c>
      <c r="F56" s="14"/>
      <c r="G56" s="13" t="s">
        <v>5814</v>
      </c>
      <c r="H56" s="13" t="s">
        <v>5815</v>
      </c>
      <c r="I56" s="14"/>
      <c r="J56" s="13" t="s">
        <v>5816</v>
      </c>
      <c r="K56" s="13" t="s">
        <v>5817</v>
      </c>
      <c r="L56" s="14"/>
      <c r="M56" s="13" t="s">
        <v>5818</v>
      </c>
      <c r="N56" s="15" t="s">
        <v>5819</v>
      </c>
      <c r="O56" s="13">
        <f>0.024</f>
        <v>2.4E-2</v>
      </c>
    </row>
    <row r="57" spans="1:15" ht="23.25">
      <c r="A57" s="16" t="s">
        <v>441</v>
      </c>
      <c r="B57" s="13">
        <v>900</v>
      </c>
      <c r="C57" s="13" t="s">
        <v>827</v>
      </c>
      <c r="D57" s="15" t="s">
        <v>2028</v>
      </c>
      <c r="E57" s="13" t="s">
        <v>697</v>
      </c>
      <c r="F57" s="13">
        <f>0.008</f>
        <v>8.0000000000000002E-3</v>
      </c>
      <c r="G57" s="13" t="s">
        <v>5820</v>
      </c>
      <c r="H57" s="13" t="s">
        <v>5821</v>
      </c>
      <c r="I57" s="14"/>
      <c r="J57" s="13" t="s">
        <v>5822</v>
      </c>
      <c r="K57" s="15" t="s">
        <v>5823</v>
      </c>
      <c r="L57" s="13">
        <f>0.044</f>
        <v>4.3999999999999997E-2</v>
      </c>
      <c r="M57" s="15" t="s">
        <v>5642</v>
      </c>
      <c r="N57" s="13" t="s">
        <v>5824</v>
      </c>
      <c r="O57" s="13">
        <v>-0.02</v>
      </c>
    </row>
    <row r="58" spans="1:15" ht="35.25">
      <c r="A58" s="16" t="s">
        <v>449</v>
      </c>
      <c r="B58" s="13">
        <v>296</v>
      </c>
      <c r="C58" s="13" t="s">
        <v>5825</v>
      </c>
      <c r="D58" s="13" t="s">
        <v>5826</v>
      </c>
      <c r="E58" s="13">
        <v>3.3000000000000002E-2</v>
      </c>
      <c r="F58" s="14"/>
      <c r="G58" s="13" t="s">
        <v>5827</v>
      </c>
      <c r="H58" s="13" t="s">
        <v>5828</v>
      </c>
      <c r="I58" s="14"/>
      <c r="J58" s="13" t="s">
        <v>5829</v>
      </c>
      <c r="K58" s="13" t="s">
        <v>5830</v>
      </c>
      <c r="L58" s="14"/>
      <c r="M58" s="15" t="s">
        <v>1336</v>
      </c>
      <c r="N58" s="13" t="s">
        <v>5831</v>
      </c>
      <c r="O58" s="13">
        <v>-2.3E-2</v>
      </c>
    </row>
    <row r="59" spans="1:15" ht="20.25">
      <c r="A59" s="16" t="s">
        <v>460</v>
      </c>
      <c r="B59" s="13">
        <v>269</v>
      </c>
      <c r="C59" s="13" t="s">
        <v>5832</v>
      </c>
      <c r="D59" s="13" t="s">
        <v>4803</v>
      </c>
      <c r="E59" s="13">
        <v>0.105</v>
      </c>
      <c r="F59" s="14"/>
      <c r="G59" s="13" t="s">
        <v>5833</v>
      </c>
      <c r="H59" s="13" t="s">
        <v>5834</v>
      </c>
      <c r="I59" s="14"/>
      <c r="J59" s="13" t="s">
        <v>5835</v>
      </c>
      <c r="K59" s="13" t="s">
        <v>5836</v>
      </c>
      <c r="L59" s="14"/>
      <c r="M59" s="13" t="s">
        <v>5837</v>
      </c>
      <c r="N59" s="13" t="s">
        <v>5838</v>
      </c>
      <c r="O59" s="14"/>
    </row>
    <row r="60" spans="1:15" ht="23.25">
      <c r="A60" s="16" t="s">
        <v>468</v>
      </c>
      <c r="B60" s="13">
        <v>56</v>
      </c>
      <c r="C60" s="13" t="s">
        <v>5839</v>
      </c>
      <c r="D60" s="13" t="s">
        <v>5840</v>
      </c>
      <c r="E60" s="13">
        <v>0.10100000000000001</v>
      </c>
      <c r="F60" s="14"/>
      <c r="G60" s="13" t="s">
        <v>5841</v>
      </c>
      <c r="H60" s="13" t="s">
        <v>5842</v>
      </c>
      <c r="I60" s="14"/>
      <c r="J60" s="13" t="s">
        <v>5843</v>
      </c>
      <c r="K60" s="13" t="s">
        <v>5844</v>
      </c>
      <c r="L60" s="14"/>
      <c r="M60" s="15" t="s">
        <v>5845</v>
      </c>
      <c r="N60" s="13" t="s">
        <v>5846</v>
      </c>
      <c r="O60" s="13">
        <v>-2.4E-2</v>
      </c>
    </row>
    <row r="61" spans="1:15" ht="35.25">
      <c r="A61" s="16" t="s">
        <v>476</v>
      </c>
      <c r="B61" s="13">
        <v>153</v>
      </c>
      <c r="C61" s="13" t="s">
        <v>5847</v>
      </c>
      <c r="D61" s="13" t="s">
        <v>5848</v>
      </c>
      <c r="E61" s="13">
        <v>0.46100000000000002</v>
      </c>
      <c r="F61" s="14"/>
      <c r="G61" s="13" t="s">
        <v>5849</v>
      </c>
      <c r="H61" s="13" t="s">
        <v>5850</v>
      </c>
      <c r="I61" s="14"/>
      <c r="J61" s="13" t="s">
        <v>5851</v>
      </c>
      <c r="K61" s="13" t="s">
        <v>5852</v>
      </c>
      <c r="L61" s="14"/>
      <c r="M61" s="13" t="s">
        <v>1455</v>
      </c>
      <c r="N61" s="15" t="s">
        <v>1328</v>
      </c>
      <c r="O61" s="13">
        <f>0.027</f>
        <v>2.7E-2</v>
      </c>
    </row>
    <row r="62" spans="1:15" ht="35.25">
      <c r="A62" s="16" t="s">
        <v>484</v>
      </c>
      <c r="B62" s="13">
        <v>2</v>
      </c>
      <c r="C62" s="13" t="s">
        <v>5853</v>
      </c>
      <c r="D62" s="13" t="s">
        <v>5854</v>
      </c>
      <c r="E62" s="13">
        <v>0.30199999999999999</v>
      </c>
      <c r="F62" s="14"/>
      <c r="G62" s="13" t="s">
        <v>5855</v>
      </c>
      <c r="H62" s="13" t="s">
        <v>5856</v>
      </c>
      <c r="I62" s="14"/>
      <c r="J62" s="13" t="s">
        <v>688</v>
      </c>
      <c r="K62" s="13" t="s">
        <v>5857</v>
      </c>
      <c r="L62" s="14"/>
      <c r="M62" s="13" t="s">
        <v>5858</v>
      </c>
      <c r="N62" s="15" t="s">
        <v>5859</v>
      </c>
      <c r="O62" s="13">
        <f>0.008</f>
        <v>8.0000000000000002E-3</v>
      </c>
    </row>
    <row r="63" spans="1:15" ht="35.25">
      <c r="A63" s="16" t="s">
        <v>491</v>
      </c>
      <c r="B63" s="13">
        <v>129</v>
      </c>
      <c r="C63" s="15" t="s">
        <v>5860</v>
      </c>
      <c r="D63" s="13" t="s">
        <v>5861</v>
      </c>
      <c r="E63" s="13">
        <v>1.2E-2</v>
      </c>
      <c r="F63" s="13">
        <v>-3.3000000000000002E-2</v>
      </c>
      <c r="G63" s="13" t="s">
        <v>5862</v>
      </c>
      <c r="H63" s="13" t="s">
        <v>5863</v>
      </c>
      <c r="I63" s="14"/>
      <c r="J63" s="13" t="s">
        <v>5864</v>
      </c>
      <c r="K63" s="13" t="s">
        <v>5865</v>
      </c>
      <c r="L63" s="14"/>
      <c r="M63" s="13" t="s">
        <v>5866</v>
      </c>
      <c r="N63" s="15" t="s">
        <v>1224</v>
      </c>
      <c r="O63" s="13">
        <f>0.009</f>
        <v>8.9999999999999993E-3</v>
      </c>
    </row>
    <row r="64" spans="1:15" ht="35.25">
      <c r="A64" s="16" t="s">
        <v>502</v>
      </c>
      <c r="B64" s="13">
        <v>80</v>
      </c>
      <c r="C64" s="15" t="s">
        <v>5867</v>
      </c>
      <c r="D64" s="13" t="s">
        <v>5868</v>
      </c>
      <c r="E64" s="13">
        <v>0.01</v>
      </c>
      <c r="F64" s="13">
        <v>-0.03</v>
      </c>
      <c r="G64" s="13" t="s">
        <v>5869</v>
      </c>
      <c r="H64" s="13" t="s">
        <v>5870</v>
      </c>
      <c r="I64" s="14"/>
      <c r="J64" s="13" t="s">
        <v>5871</v>
      </c>
      <c r="K64" s="13" t="s">
        <v>5872</v>
      </c>
      <c r="L64" s="14"/>
      <c r="M64" s="13" t="s">
        <v>5873</v>
      </c>
      <c r="N64" s="13" t="s">
        <v>5874</v>
      </c>
      <c r="O64" s="14"/>
    </row>
    <row r="65" spans="1:15" ht="20.25">
      <c r="A65" s="11" t="s">
        <v>508</v>
      </c>
      <c r="B65" s="13">
        <v>24150</v>
      </c>
      <c r="C65" s="15" t="s">
        <v>5875</v>
      </c>
      <c r="D65" s="13" t="s">
        <v>1312</v>
      </c>
      <c r="E65" s="13" t="s">
        <v>697</v>
      </c>
      <c r="F65" s="13">
        <v>-2E-3</v>
      </c>
      <c r="G65" s="13" t="s">
        <v>5876</v>
      </c>
      <c r="H65" s="13" t="s">
        <v>5877</v>
      </c>
      <c r="I65" s="14"/>
      <c r="J65" s="13" t="s">
        <v>5878</v>
      </c>
      <c r="K65" s="13" t="s">
        <v>1658</v>
      </c>
      <c r="L65" s="14"/>
      <c r="M65" s="15" t="s">
        <v>793</v>
      </c>
      <c r="N65" s="13" t="s">
        <v>1155</v>
      </c>
      <c r="O65" s="13">
        <v>-1.0999999999999999E-2</v>
      </c>
    </row>
    <row r="66" spans="1:15" ht="23.25">
      <c r="A66" s="16" t="s">
        <v>514</v>
      </c>
      <c r="B66" s="13">
        <v>1601</v>
      </c>
      <c r="C66" s="15" t="s">
        <v>5879</v>
      </c>
      <c r="D66" s="13" t="s">
        <v>1864</v>
      </c>
      <c r="E66" s="13" t="s">
        <v>697</v>
      </c>
      <c r="F66" s="13">
        <v>-1.7000000000000001E-2</v>
      </c>
      <c r="G66" s="15" t="s">
        <v>5880</v>
      </c>
      <c r="H66" s="13" t="s">
        <v>5881</v>
      </c>
      <c r="I66" s="13">
        <v>-0.10100000000000001</v>
      </c>
      <c r="J66" s="15" t="s">
        <v>5882</v>
      </c>
      <c r="K66" s="13" t="s">
        <v>5883</v>
      </c>
      <c r="L66" s="13">
        <v>-8.7999999999999995E-2</v>
      </c>
      <c r="M66" s="13" t="s">
        <v>5884</v>
      </c>
      <c r="N66" s="15" t="s">
        <v>5885</v>
      </c>
      <c r="O66" s="13">
        <f>0.035</f>
        <v>3.5000000000000003E-2</v>
      </c>
    </row>
    <row r="67" spans="1:15" ht="23.25">
      <c r="A67" s="16" t="s">
        <v>523</v>
      </c>
      <c r="B67" s="13">
        <v>2</v>
      </c>
      <c r="C67" s="13" t="s">
        <v>5886</v>
      </c>
      <c r="D67" s="13" t="s">
        <v>5887</v>
      </c>
      <c r="E67" s="13" t="s">
        <v>697</v>
      </c>
      <c r="F67" s="14"/>
      <c r="G67" s="13" t="s">
        <v>1772</v>
      </c>
      <c r="H67" s="13" t="s">
        <v>5888</v>
      </c>
      <c r="I67" s="14"/>
      <c r="J67" s="13" t="s">
        <v>688</v>
      </c>
      <c r="K67" s="13" t="s">
        <v>688</v>
      </c>
      <c r="L67" s="14"/>
      <c r="M67" s="15" t="s">
        <v>5758</v>
      </c>
      <c r="N67" s="13" t="s">
        <v>2522</v>
      </c>
      <c r="O67" s="13">
        <v>-1.4999999999999999E-2</v>
      </c>
    </row>
    <row r="68" spans="1:15" ht="23.25">
      <c r="A68" s="16" t="s">
        <v>531</v>
      </c>
      <c r="B68" s="13">
        <v>45</v>
      </c>
      <c r="C68" s="13" t="s">
        <v>5889</v>
      </c>
      <c r="D68" s="13" t="s">
        <v>5890</v>
      </c>
      <c r="E68" s="13">
        <v>0.55400000000000005</v>
      </c>
      <c r="F68" s="14"/>
      <c r="G68" s="13" t="s">
        <v>5891</v>
      </c>
      <c r="H68" s="13" t="s">
        <v>5892</v>
      </c>
      <c r="I68" s="14"/>
      <c r="J68" s="13" t="s">
        <v>5893</v>
      </c>
      <c r="K68" s="13" t="s">
        <v>5894</v>
      </c>
      <c r="L68" s="14"/>
      <c r="M68" s="15" t="s">
        <v>5744</v>
      </c>
      <c r="N68" s="13" t="s">
        <v>5895</v>
      </c>
      <c r="O68" s="13">
        <v>-1.7999999999999999E-2</v>
      </c>
    </row>
    <row r="69" spans="1:15" ht="23.25">
      <c r="A69" s="16" t="s">
        <v>538</v>
      </c>
      <c r="B69" s="13">
        <v>22</v>
      </c>
      <c r="C69" s="15" t="s">
        <v>5896</v>
      </c>
      <c r="D69" s="13" t="s">
        <v>5897</v>
      </c>
      <c r="E69" s="13">
        <v>4.1000000000000002E-2</v>
      </c>
      <c r="F69" s="13">
        <v>-3.4000000000000002E-2</v>
      </c>
      <c r="G69" s="13" t="s">
        <v>5898</v>
      </c>
      <c r="H69" s="13" t="s">
        <v>5899</v>
      </c>
      <c r="I69" s="14"/>
      <c r="J69" s="13" t="s">
        <v>5900</v>
      </c>
      <c r="K69" s="13" t="s">
        <v>5901</v>
      </c>
      <c r="L69" s="14"/>
      <c r="M69" s="13" t="s">
        <v>2007</v>
      </c>
      <c r="N69" s="13" t="s">
        <v>5874</v>
      </c>
      <c r="O69" s="14"/>
    </row>
    <row r="70" spans="1:15" ht="20.25">
      <c r="A70" s="16" t="s">
        <v>541</v>
      </c>
      <c r="B70" s="13">
        <v>25</v>
      </c>
      <c r="C70" s="13" t="s">
        <v>5902</v>
      </c>
      <c r="D70" s="13" t="s">
        <v>5903</v>
      </c>
      <c r="E70" s="13">
        <v>0.53800000000000003</v>
      </c>
      <c r="F70" s="14"/>
      <c r="G70" s="13" t="s">
        <v>5904</v>
      </c>
      <c r="H70" s="13" t="s">
        <v>5905</v>
      </c>
      <c r="I70" s="14"/>
      <c r="J70" s="13" t="s">
        <v>5906</v>
      </c>
      <c r="K70" s="13" t="s">
        <v>5907</v>
      </c>
      <c r="L70" s="14"/>
      <c r="M70" s="15" t="s">
        <v>5708</v>
      </c>
      <c r="N70" s="13" t="s">
        <v>5908</v>
      </c>
      <c r="O70" s="13">
        <v>-2.5000000000000001E-2</v>
      </c>
    </row>
    <row r="71" spans="1:15" ht="20.25">
      <c r="A71" s="16" t="s">
        <v>546</v>
      </c>
      <c r="B71" s="13">
        <v>293</v>
      </c>
      <c r="C71" s="13" t="s">
        <v>5909</v>
      </c>
      <c r="D71" s="13" t="s">
        <v>4874</v>
      </c>
      <c r="E71" s="13">
        <v>4.4999999999999998E-2</v>
      </c>
      <c r="F71" s="14"/>
      <c r="G71" s="13" t="s">
        <v>5910</v>
      </c>
      <c r="H71" s="13" t="s">
        <v>5911</v>
      </c>
      <c r="I71" s="14"/>
      <c r="J71" s="13" t="s">
        <v>5912</v>
      </c>
      <c r="K71" s="13" t="s">
        <v>5913</v>
      </c>
      <c r="L71" s="14"/>
      <c r="M71" s="13" t="s">
        <v>5914</v>
      </c>
      <c r="N71" s="13" t="s">
        <v>5915</v>
      </c>
      <c r="O71" s="14"/>
    </row>
    <row r="72" spans="1:15" ht="23.25">
      <c r="A72" s="16" t="s">
        <v>552</v>
      </c>
      <c r="B72" s="13">
        <v>1469</v>
      </c>
      <c r="C72" s="13" t="s">
        <v>5916</v>
      </c>
      <c r="D72" s="15" t="s">
        <v>5917</v>
      </c>
      <c r="E72" s="13" t="s">
        <v>697</v>
      </c>
      <c r="F72" s="13">
        <f>0.025</f>
        <v>2.5000000000000001E-2</v>
      </c>
      <c r="G72" s="13" t="s">
        <v>5918</v>
      </c>
      <c r="H72" s="13" t="s">
        <v>5919</v>
      </c>
      <c r="I72" s="14"/>
      <c r="J72" s="13" t="s">
        <v>5920</v>
      </c>
      <c r="K72" s="13" t="s">
        <v>5921</v>
      </c>
      <c r="L72" s="14"/>
      <c r="M72" s="15" t="s">
        <v>5922</v>
      </c>
      <c r="N72" s="13" t="s">
        <v>5923</v>
      </c>
      <c r="O72" s="13">
        <v>-1.4E-2</v>
      </c>
    </row>
    <row r="73" spans="1:15" ht="23.25">
      <c r="A73" s="16" t="s">
        <v>557</v>
      </c>
      <c r="B73" s="13">
        <v>220</v>
      </c>
      <c r="C73" s="13" t="s">
        <v>5924</v>
      </c>
      <c r="D73" s="13" t="s">
        <v>5925</v>
      </c>
      <c r="E73" s="13">
        <v>0.42499999999999999</v>
      </c>
      <c r="F73" s="14"/>
      <c r="G73" s="15" t="s">
        <v>5926</v>
      </c>
      <c r="H73" s="13" t="s">
        <v>5927</v>
      </c>
      <c r="I73" s="13">
        <v>-5.8999999999999997E-2</v>
      </c>
      <c r="J73" s="13" t="s">
        <v>5928</v>
      </c>
      <c r="K73" s="13" t="s">
        <v>5929</v>
      </c>
      <c r="L73" s="14"/>
      <c r="M73" s="13" t="s">
        <v>5930</v>
      </c>
      <c r="N73" s="13" t="s">
        <v>5931</v>
      </c>
      <c r="O73" s="14"/>
    </row>
    <row r="74" spans="1:15" ht="23.25">
      <c r="A74" s="16" t="s">
        <v>560</v>
      </c>
      <c r="B74" s="13">
        <v>257</v>
      </c>
      <c r="C74" s="13" t="s">
        <v>4749</v>
      </c>
      <c r="D74" s="13" t="s">
        <v>4862</v>
      </c>
      <c r="E74" s="13">
        <v>0.23899999999999999</v>
      </c>
      <c r="F74" s="14"/>
      <c r="G74" s="13" t="s">
        <v>5932</v>
      </c>
      <c r="H74" s="13" t="s">
        <v>5933</v>
      </c>
      <c r="I74" s="14"/>
      <c r="J74" s="13" t="s">
        <v>5934</v>
      </c>
      <c r="K74" s="13" t="s">
        <v>5935</v>
      </c>
      <c r="L74" s="14"/>
      <c r="M74" s="15" t="s">
        <v>908</v>
      </c>
      <c r="N74" s="13" t="s">
        <v>5936</v>
      </c>
      <c r="O74" s="13">
        <v>-2.5000000000000001E-2</v>
      </c>
    </row>
    <row r="75" spans="1:15" ht="23.25">
      <c r="A75" s="16" t="s">
        <v>562</v>
      </c>
      <c r="B75" s="13">
        <v>42</v>
      </c>
      <c r="C75" s="13" t="s">
        <v>5937</v>
      </c>
      <c r="D75" s="13" t="s">
        <v>5938</v>
      </c>
      <c r="E75" s="13">
        <v>0.44500000000000001</v>
      </c>
      <c r="F75" s="14"/>
      <c r="G75" s="13" t="s">
        <v>5939</v>
      </c>
      <c r="H75" s="13" t="s">
        <v>2846</v>
      </c>
      <c r="I75" s="14"/>
      <c r="J75" s="13" t="s">
        <v>5940</v>
      </c>
      <c r="K75" s="13" t="s">
        <v>5941</v>
      </c>
      <c r="L75" s="14"/>
      <c r="M75" s="13" t="s">
        <v>5942</v>
      </c>
      <c r="N75" s="13" t="s">
        <v>5451</v>
      </c>
      <c r="O75" s="14"/>
    </row>
    <row r="76" spans="1:15" ht="20.25">
      <c r="A76" s="16" t="s">
        <v>567</v>
      </c>
      <c r="B76" s="13">
        <v>501</v>
      </c>
      <c r="C76" s="15" t="s">
        <v>5943</v>
      </c>
      <c r="D76" s="13" t="s">
        <v>5944</v>
      </c>
      <c r="E76" s="13" t="s">
        <v>697</v>
      </c>
      <c r="F76" s="13">
        <v>-3.6999999999999998E-2</v>
      </c>
      <c r="G76" s="13" t="s">
        <v>5945</v>
      </c>
      <c r="H76" s="13" t="s">
        <v>5946</v>
      </c>
      <c r="I76" s="14"/>
      <c r="J76" s="15" t="s">
        <v>5947</v>
      </c>
      <c r="K76" s="13" t="s">
        <v>5948</v>
      </c>
      <c r="L76" s="13">
        <v>-0.124</v>
      </c>
      <c r="M76" s="13" t="s">
        <v>5949</v>
      </c>
      <c r="N76" s="15" t="s">
        <v>5617</v>
      </c>
      <c r="O76" s="13">
        <f>0.028</f>
        <v>2.8000000000000001E-2</v>
      </c>
    </row>
    <row r="77" spans="1:15" ht="23.25">
      <c r="A77" s="16" t="s">
        <v>574</v>
      </c>
      <c r="B77" s="13">
        <v>637</v>
      </c>
      <c r="C77" s="13" t="s">
        <v>5950</v>
      </c>
      <c r="D77" s="13" t="s">
        <v>5951</v>
      </c>
      <c r="E77" s="13">
        <v>0.08</v>
      </c>
      <c r="F77" s="14"/>
      <c r="G77" s="13" t="s">
        <v>5952</v>
      </c>
      <c r="H77" s="13" t="s">
        <v>5953</v>
      </c>
      <c r="I77" s="14"/>
      <c r="J77" s="13" t="s">
        <v>5954</v>
      </c>
      <c r="K77" s="13" t="s">
        <v>5955</v>
      </c>
      <c r="L77" s="14"/>
      <c r="M77" s="15" t="s">
        <v>5956</v>
      </c>
      <c r="N77" s="13" t="s">
        <v>5957</v>
      </c>
      <c r="O77" s="13">
        <v>-1.4999999999999999E-2</v>
      </c>
    </row>
    <row r="78" spans="1:15" ht="23.25">
      <c r="A78" s="16" t="s">
        <v>581</v>
      </c>
      <c r="B78" s="13">
        <v>305</v>
      </c>
      <c r="C78" s="15" t="s">
        <v>5958</v>
      </c>
      <c r="D78" s="13" t="s">
        <v>5959</v>
      </c>
      <c r="E78" s="13" t="s">
        <v>697</v>
      </c>
      <c r="F78" s="13">
        <v>-3.1E-2</v>
      </c>
      <c r="G78" s="15" t="s">
        <v>5960</v>
      </c>
      <c r="H78" s="13" t="s">
        <v>5961</v>
      </c>
      <c r="I78" s="13">
        <v>-8.4000000000000005E-2</v>
      </c>
      <c r="J78" s="15" t="s">
        <v>5962</v>
      </c>
      <c r="K78" s="13" t="s">
        <v>5963</v>
      </c>
      <c r="L78" s="13">
        <v>-0.14399999999999999</v>
      </c>
      <c r="M78" s="13" t="s">
        <v>1874</v>
      </c>
      <c r="N78" s="15" t="s">
        <v>5775</v>
      </c>
      <c r="O78" s="13">
        <f>0.057</f>
        <v>5.7000000000000002E-2</v>
      </c>
    </row>
    <row r="79" spans="1:15" ht="35.25">
      <c r="A79" s="16" t="s">
        <v>586</v>
      </c>
      <c r="B79" s="13">
        <v>1600</v>
      </c>
      <c r="C79" s="13" t="s">
        <v>5964</v>
      </c>
      <c r="D79" s="13" t="s">
        <v>5965</v>
      </c>
      <c r="E79" s="13">
        <v>0.72599999999999998</v>
      </c>
      <c r="F79" s="14"/>
      <c r="G79" s="13" t="s">
        <v>5966</v>
      </c>
      <c r="H79" s="13" t="s">
        <v>5967</v>
      </c>
      <c r="I79" s="14"/>
      <c r="J79" s="13" t="s">
        <v>5968</v>
      </c>
      <c r="K79" s="13" t="s">
        <v>5969</v>
      </c>
      <c r="L79" s="14"/>
      <c r="M79" s="13" t="s">
        <v>5970</v>
      </c>
      <c r="N79" s="13" t="s">
        <v>5971</v>
      </c>
      <c r="O79" s="14"/>
    </row>
    <row r="80" spans="1:15" ht="20.25">
      <c r="A80" s="16" t="s">
        <v>596</v>
      </c>
      <c r="B80" s="13">
        <v>23294</v>
      </c>
      <c r="C80" s="13" t="s">
        <v>2998</v>
      </c>
      <c r="D80" s="13" t="s">
        <v>3591</v>
      </c>
      <c r="E80" s="13" t="s">
        <v>697</v>
      </c>
      <c r="F80" s="14"/>
      <c r="G80" s="13" t="s">
        <v>1901</v>
      </c>
      <c r="H80" s="13" t="s">
        <v>881</v>
      </c>
      <c r="I80" s="14"/>
      <c r="J80" s="15" t="s">
        <v>5598</v>
      </c>
      <c r="K80" s="13" t="s">
        <v>1892</v>
      </c>
      <c r="L80" s="13">
        <v>-2.1999999999999999E-2</v>
      </c>
      <c r="M80" s="13" t="s">
        <v>5972</v>
      </c>
      <c r="N80" s="15" t="s">
        <v>5973</v>
      </c>
      <c r="O80" s="13">
        <f>0.046</f>
        <v>4.5999999999999999E-2</v>
      </c>
    </row>
    <row r="81" spans="1:19" ht="35.25">
      <c r="A81" s="16" t="s">
        <v>606</v>
      </c>
      <c r="B81" s="13">
        <v>856</v>
      </c>
      <c r="C81" s="13" t="s">
        <v>3661</v>
      </c>
      <c r="D81" s="13" t="s">
        <v>5974</v>
      </c>
      <c r="E81" s="13">
        <v>3.3000000000000002E-2</v>
      </c>
      <c r="F81" s="14"/>
      <c r="G81" s="13" t="s">
        <v>5975</v>
      </c>
      <c r="H81" s="13" t="s">
        <v>5976</v>
      </c>
      <c r="I81" s="14"/>
      <c r="J81" s="13" t="s">
        <v>5977</v>
      </c>
      <c r="K81" s="13" t="s">
        <v>5978</v>
      </c>
      <c r="L81" s="14"/>
      <c r="M81" s="15" t="s">
        <v>5979</v>
      </c>
      <c r="N81" s="13" t="s">
        <v>5980</v>
      </c>
      <c r="O81" s="13">
        <v>-0.03</v>
      </c>
    </row>
    <row r="82" spans="1:19" ht="35.25">
      <c r="A82" s="16" t="s">
        <v>613</v>
      </c>
      <c r="B82" s="13">
        <v>2412</v>
      </c>
      <c r="C82" s="15" t="s">
        <v>2501</v>
      </c>
      <c r="D82" s="13" t="s">
        <v>5981</v>
      </c>
      <c r="E82" s="13" t="s">
        <v>697</v>
      </c>
      <c r="F82" s="13">
        <v>-1.7000000000000001E-2</v>
      </c>
      <c r="G82" s="13" t="s">
        <v>5982</v>
      </c>
      <c r="H82" s="13" t="s">
        <v>5983</v>
      </c>
      <c r="I82" s="14"/>
      <c r="J82" s="13" t="s">
        <v>5984</v>
      </c>
      <c r="K82" s="13" t="s">
        <v>5985</v>
      </c>
      <c r="L82" s="14"/>
      <c r="M82" s="13" t="s">
        <v>5986</v>
      </c>
      <c r="N82" s="13" t="s">
        <v>5987</v>
      </c>
      <c r="O82" s="14"/>
    </row>
    <row r="83" spans="1:19" ht="20.25">
      <c r="A83" s="16" t="s">
        <v>622</v>
      </c>
      <c r="B83" s="13">
        <v>1149</v>
      </c>
      <c r="C83" s="15" t="s">
        <v>2998</v>
      </c>
      <c r="D83" s="13" t="s">
        <v>5988</v>
      </c>
      <c r="E83" s="13" t="s">
        <v>697</v>
      </c>
      <c r="F83" s="13">
        <v>-5.6000000000000001E-2</v>
      </c>
      <c r="G83" s="15" t="s">
        <v>5989</v>
      </c>
      <c r="H83" s="13" t="s">
        <v>3699</v>
      </c>
      <c r="I83" s="13">
        <v>-0.158</v>
      </c>
      <c r="J83" s="13" t="s">
        <v>5990</v>
      </c>
      <c r="K83" s="15" t="s">
        <v>5991</v>
      </c>
      <c r="L83" s="13">
        <f>0.09</f>
        <v>0.09</v>
      </c>
      <c r="M83" s="15" t="s">
        <v>5992</v>
      </c>
      <c r="N83" s="13" t="s">
        <v>5993</v>
      </c>
      <c r="O83" s="13">
        <v>-0.24299999999999999</v>
      </c>
    </row>
    <row r="84" spans="1:19" ht="23.25">
      <c r="A84" s="16" t="s">
        <v>627</v>
      </c>
      <c r="B84" s="13">
        <v>0</v>
      </c>
      <c r="C84" s="13" t="s">
        <v>1406</v>
      </c>
      <c r="D84" s="13" t="s">
        <v>1406</v>
      </c>
      <c r="E84" s="14"/>
      <c r="F84" s="14"/>
      <c r="G84" s="13" t="s">
        <v>1407</v>
      </c>
      <c r="H84" s="13" t="s">
        <v>1407</v>
      </c>
      <c r="I84" s="14"/>
      <c r="J84" s="13" t="s">
        <v>1406</v>
      </c>
      <c r="K84" s="13" t="s">
        <v>1406</v>
      </c>
      <c r="L84" s="14"/>
      <c r="M84" s="13" t="s">
        <v>1406</v>
      </c>
      <c r="N84" s="13" t="s">
        <v>1406</v>
      </c>
      <c r="O84" s="14"/>
    </row>
    <row r="85" spans="1:19" ht="35.25">
      <c r="A85" s="16" t="s">
        <v>502</v>
      </c>
      <c r="B85" s="13">
        <v>80</v>
      </c>
      <c r="C85" s="15" t="s">
        <v>5867</v>
      </c>
      <c r="D85" s="13" t="s">
        <v>5868</v>
      </c>
      <c r="E85" s="13">
        <v>0.01</v>
      </c>
      <c r="F85" s="13">
        <v>-0.03</v>
      </c>
      <c r="G85" s="13" t="s">
        <v>5869</v>
      </c>
      <c r="H85" s="13" t="s">
        <v>5870</v>
      </c>
      <c r="I85" s="14"/>
      <c r="J85" s="13" t="s">
        <v>5871</v>
      </c>
      <c r="K85" s="13" t="s">
        <v>5872</v>
      </c>
      <c r="L85" s="14"/>
      <c r="M85" s="13" t="s">
        <v>5873</v>
      </c>
      <c r="N85" s="13" t="s">
        <v>5874</v>
      </c>
      <c r="O85" s="14"/>
    </row>
    <row r="86" spans="1:19" ht="23.25">
      <c r="A86" s="16" t="s">
        <v>635</v>
      </c>
      <c r="B86" s="13">
        <v>279</v>
      </c>
      <c r="C86" s="13" t="s">
        <v>5994</v>
      </c>
      <c r="D86" s="13" t="s">
        <v>3844</v>
      </c>
      <c r="E86" s="13">
        <v>0.19700000000000001</v>
      </c>
      <c r="F86" s="14"/>
      <c r="G86" s="13" t="s">
        <v>5995</v>
      </c>
      <c r="H86" s="13" t="s">
        <v>5996</v>
      </c>
      <c r="I86" s="14"/>
      <c r="J86" s="13" t="s">
        <v>5997</v>
      </c>
      <c r="K86" s="13" t="s">
        <v>5998</v>
      </c>
      <c r="L86" s="14"/>
      <c r="M86" s="13" t="s">
        <v>2049</v>
      </c>
      <c r="N86" s="15" t="s">
        <v>2116</v>
      </c>
      <c r="O86" s="13">
        <f>0.025</f>
        <v>2.5000000000000001E-2</v>
      </c>
    </row>
    <row r="87" spans="1:19" ht="20.25">
      <c r="A87" s="16" t="s">
        <v>643</v>
      </c>
      <c r="B87" s="13">
        <v>329</v>
      </c>
      <c r="C87" s="13" t="s">
        <v>5999</v>
      </c>
      <c r="D87" s="13" t="s">
        <v>6000</v>
      </c>
      <c r="E87" s="13">
        <v>0.73</v>
      </c>
      <c r="F87" s="14"/>
      <c r="G87" s="13" t="s">
        <v>6001</v>
      </c>
      <c r="H87" s="13" t="s">
        <v>6002</v>
      </c>
      <c r="I87" s="14"/>
      <c r="J87" s="13" t="s">
        <v>6003</v>
      </c>
      <c r="K87" s="13" t="s">
        <v>6004</v>
      </c>
      <c r="L87" s="14"/>
      <c r="M87" s="13" t="s">
        <v>6005</v>
      </c>
      <c r="N87" s="13" t="s">
        <v>5805</v>
      </c>
      <c r="O87" s="14"/>
    </row>
    <row r="88" spans="1:19" ht="20.25">
      <c r="A88" s="12" t="s">
        <v>651</v>
      </c>
      <c r="B88" s="13">
        <v>1</v>
      </c>
      <c r="C88" s="13" t="s">
        <v>6006</v>
      </c>
      <c r="D88" s="13" t="s">
        <v>6007</v>
      </c>
      <c r="E88" s="14"/>
      <c r="F88" s="14"/>
      <c r="G88" s="13" t="s">
        <v>6008</v>
      </c>
      <c r="H88" s="13" t="s">
        <v>6009</v>
      </c>
      <c r="I88" s="14"/>
      <c r="J88" s="13" t="s">
        <v>688</v>
      </c>
      <c r="K88" s="13" t="s">
        <v>688</v>
      </c>
      <c r="L88" s="14"/>
      <c r="M88" s="13" t="s">
        <v>1578</v>
      </c>
      <c r="N88" s="15" t="s">
        <v>688</v>
      </c>
      <c r="O88" s="13">
        <f>0.002</f>
        <v>2E-3</v>
      </c>
    </row>
    <row r="89" spans="1:19" ht="20.25">
      <c r="A89" s="1" t="s">
        <v>655</v>
      </c>
      <c r="B89" s="13">
        <v>26383</v>
      </c>
      <c r="C89" s="15" t="s">
        <v>815</v>
      </c>
      <c r="D89" s="13" t="s">
        <v>677</v>
      </c>
      <c r="E89" s="13" t="s">
        <v>697</v>
      </c>
      <c r="F89" s="13">
        <v>-2E-3</v>
      </c>
      <c r="G89" s="15" t="s">
        <v>4240</v>
      </c>
      <c r="H89" s="13" t="s">
        <v>3520</v>
      </c>
      <c r="I89" s="13">
        <v>-7.0000000000000001E-3</v>
      </c>
      <c r="J89" s="15" t="s">
        <v>6010</v>
      </c>
      <c r="K89" s="13" t="s">
        <v>2333</v>
      </c>
      <c r="L89" s="13">
        <v>-7.0000000000000001E-3</v>
      </c>
      <c r="M89" s="15" t="s">
        <v>6011</v>
      </c>
      <c r="N89" s="13" t="s">
        <v>1749</v>
      </c>
      <c r="O89" s="13">
        <v>-5.0000000000000001E-3</v>
      </c>
      <c r="P89" s="19"/>
      <c r="Q89" s="19"/>
      <c r="R89" s="19"/>
      <c r="S89" s="19"/>
    </row>
    <row r="90" spans="1:19">
      <c r="A90" s="17"/>
      <c r="E90" s="18"/>
    </row>
    <row r="91" spans="1:19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</row>
    <row r="92" spans="1:19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</row>
    <row r="93" spans="1:19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</row>
    <row r="94" spans="1:19">
      <c r="A94" s="18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</row>
    <row r="95" spans="1:19">
      <c r="A95" s="18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</row>
    <row r="96" spans="1:19">
      <c r="A96" s="18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</row>
    <row r="97" spans="1:15">
      <c r="A97" s="18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</row>
    <row r="98" spans="1:15">
      <c r="A98" s="18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</row>
    <row r="99" spans="1:15">
      <c r="A99" s="18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</row>
    <row r="100" spans="1:15">
      <c r="A100" s="18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</row>
    <row r="101" spans="1:15">
      <c r="A101" s="18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</row>
    <row r="102" spans="1:15">
      <c r="A102" s="18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</row>
    <row r="103" spans="1:15">
      <c r="A103" s="18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</row>
    <row r="104" spans="1:15">
      <c r="A104" s="18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</row>
    <row r="105" spans="1:15">
      <c r="A105" s="18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</row>
    <row r="106" spans="1:15">
      <c r="A106" s="18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</row>
    <row r="107" spans="1:15">
      <c r="A107" s="18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</row>
    <row r="108" spans="1:15">
      <c r="A108" s="18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</row>
    <row r="109" spans="1:15">
      <c r="A109" s="18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</row>
    <row r="110" spans="1:15">
      <c r="A110" s="18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</row>
    <row r="111" spans="1:15">
      <c r="A111" s="18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</row>
    <row r="112" spans="1:15">
      <c r="A112" s="18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</row>
    <row r="113" spans="1:15">
      <c r="A113" s="18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</row>
    <row r="114" spans="1:15">
      <c r="A114" s="18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</row>
    <row r="115" spans="1:15">
      <c r="A115" s="18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</row>
    <row r="116" spans="1:15">
      <c r="A116" s="18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</row>
    <row r="117" spans="1:15">
      <c r="A117" s="18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</row>
    <row r="118" spans="1:15">
      <c r="A118" s="18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</row>
    <row r="119" spans="1:15">
      <c r="A119" s="18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</row>
    <row r="120" spans="1:15">
      <c r="A120" s="18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</row>
    <row r="121" spans="1:15">
      <c r="A121" s="18"/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</row>
    <row r="122" spans="1:15">
      <c r="A122" s="18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</row>
    <row r="123" spans="1:15">
      <c r="A123" s="18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</row>
    <row r="124" spans="1:15">
      <c r="A124" s="18"/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</row>
    <row r="125" spans="1:15">
      <c r="A125" s="18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</row>
    <row r="126" spans="1:15">
      <c r="A126" s="18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</row>
    <row r="127" spans="1:15">
      <c r="A127" s="18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</row>
    <row r="128" spans="1:15">
      <c r="A128" s="18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</row>
    <row r="129" spans="1:15">
      <c r="A129" s="18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</row>
    <row r="130" spans="1:15">
      <c r="A130" s="18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</row>
    <row r="131" spans="1:15">
      <c r="A131" s="18"/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</row>
    <row r="132" spans="1:15">
      <c r="A132" s="18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</row>
    <row r="133" spans="1:15">
      <c r="A133" s="18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</row>
    <row r="134" spans="1:15">
      <c r="A134" s="18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</row>
    <row r="135" spans="1:15">
      <c r="A135" s="18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</row>
    <row r="136" spans="1:15">
      <c r="A136" s="18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</row>
    <row r="137" spans="1:15">
      <c r="A137" s="18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</row>
    <row r="138" spans="1:15">
      <c r="A138" s="18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</row>
    <row r="139" spans="1:15">
      <c r="A139" s="18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</row>
    <row r="140" spans="1:15">
      <c r="A140" s="18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</row>
    <row r="141" spans="1:15">
      <c r="A141" s="18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</row>
    <row r="142" spans="1:15">
      <c r="A142" s="18"/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</row>
    <row r="143" spans="1:15">
      <c r="A143" s="18"/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</row>
    <row r="144" spans="1:15">
      <c r="A144" s="18"/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</row>
    <row r="145" spans="1:15">
      <c r="A145" s="18"/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</row>
    <row r="146" spans="1:15">
      <c r="A146" s="18"/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</row>
    <row r="147" spans="1:15">
      <c r="A147" s="18"/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</row>
    <row r="148" spans="1:15">
      <c r="A148" s="18"/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</row>
    <row r="149" spans="1:15">
      <c r="A149" s="18"/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</row>
    <row r="150" spans="1:15">
      <c r="A150" s="18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</row>
    <row r="151" spans="1:15">
      <c r="A151" s="18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</row>
    <row r="152" spans="1:15">
      <c r="A152" s="18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</row>
    <row r="153" spans="1:15">
      <c r="A153" s="18"/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</row>
    <row r="154" spans="1:15">
      <c r="A154" s="18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</row>
    <row r="155" spans="1:15">
      <c r="A155" s="18"/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</row>
    <row r="156" spans="1:15">
      <c r="A156" s="18"/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</row>
    <row r="157" spans="1:15">
      <c r="A157" s="18"/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</row>
    <row r="158" spans="1:15">
      <c r="A158" s="18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</row>
    <row r="159" spans="1:15">
      <c r="A159" s="18"/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</row>
    <row r="160" spans="1:15">
      <c r="A160" s="18"/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</row>
    <row r="161" spans="1:15">
      <c r="A161" s="18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</row>
    <row r="162" spans="1:15">
      <c r="A162" s="18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</row>
    <row r="163" spans="1:15">
      <c r="A163" s="18"/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</row>
    <row r="164" spans="1:15">
      <c r="A164" s="18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</row>
    <row r="165" spans="1:15">
      <c r="A165" s="18"/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</row>
    <row r="166" spans="1:15">
      <c r="A166" s="18"/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</row>
    <row r="167" spans="1:15">
      <c r="A167" s="18"/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</row>
    <row r="168" spans="1:15">
      <c r="A168" s="18"/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</row>
    <row r="169" spans="1:15">
      <c r="A169" s="18"/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</row>
    <row r="170" spans="1:15">
      <c r="A170" s="18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</row>
    <row r="171" spans="1:15">
      <c r="A171" s="18"/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</row>
    <row r="172" spans="1:15">
      <c r="A172" s="18"/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</row>
    <row r="173" spans="1:15">
      <c r="A173" s="18"/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</row>
    <row r="174" spans="1:15">
      <c r="A174" s="18"/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</row>
    <row r="175" spans="1:15">
      <c r="A175" s="18"/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</row>
    <row r="176" spans="1:15">
      <c r="A176" s="18"/>
      <c r="B176" s="18"/>
      <c r="C176" s="18"/>
      <c r="D176" s="18"/>
      <c r="E176" s="18"/>
      <c r="F176" s="18"/>
      <c r="G176" s="18"/>
      <c r="H176" s="18"/>
      <c r="I176" s="18"/>
    </row>
    <row r="177" spans="1:1">
      <c r="A177" s="17"/>
    </row>
    <row r="178" spans="1:1">
      <c r="A178" s="17"/>
    </row>
    <row r="179" spans="1:1">
      <c r="A179" s="17"/>
    </row>
    <row r="180" spans="1:1">
      <c r="A180" s="17"/>
    </row>
    <row r="181" spans="1:1">
      <c r="A181" s="17"/>
    </row>
    <row r="182" spans="1:1">
      <c r="A182" s="17"/>
    </row>
    <row r="183" spans="1:1">
      <c r="A183" s="17"/>
    </row>
    <row r="184" spans="1:1">
      <c r="A184" s="17"/>
    </row>
    <row r="185" spans="1:1">
      <c r="A185" s="17"/>
    </row>
    <row r="186" spans="1:1">
      <c r="A186" s="17"/>
    </row>
    <row r="187" spans="1:1">
      <c r="A187" s="17"/>
    </row>
    <row r="188" spans="1:1">
      <c r="A188" s="17"/>
    </row>
    <row r="189" spans="1:1">
      <c r="A189" s="17"/>
    </row>
    <row r="190" spans="1:1">
      <c r="A190" s="17"/>
    </row>
    <row r="191" spans="1:1">
      <c r="A191" s="17"/>
    </row>
    <row r="192" spans="1:1">
      <c r="A192" s="17"/>
    </row>
    <row r="193" spans="1:1">
      <c r="A193" s="17"/>
    </row>
    <row r="194" spans="1:1">
      <c r="A194" s="17"/>
    </row>
    <row r="195" spans="1:1">
      <c r="A195" s="17"/>
    </row>
    <row r="196" spans="1:1">
      <c r="A196" s="17"/>
    </row>
    <row r="197" spans="1:1">
      <c r="A197" s="17"/>
    </row>
    <row r="198" spans="1:1">
      <c r="A198" s="17"/>
    </row>
    <row r="199" spans="1:1">
      <c r="A199" s="17"/>
    </row>
    <row r="200" spans="1:1">
      <c r="A200" s="17"/>
    </row>
    <row r="201" spans="1:1">
      <c r="A201" s="17"/>
    </row>
    <row r="202" spans="1:1">
      <c r="A202" s="17"/>
    </row>
    <row r="203" spans="1:1">
      <c r="A203" s="17"/>
    </row>
    <row r="204" spans="1:1">
      <c r="A204" s="17"/>
    </row>
    <row r="205" spans="1:1">
      <c r="A205" s="17"/>
    </row>
    <row r="206" spans="1:1">
      <c r="A206" s="17"/>
    </row>
    <row r="207" spans="1:1">
      <c r="A207" s="17"/>
    </row>
    <row r="208" spans="1:1">
      <c r="A208" s="17"/>
    </row>
    <row r="209" spans="1:1">
      <c r="A209" s="17"/>
    </row>
    <row r="210" spans="1:1">
      <c r="A210" s="17"/>
    </row>
    <row r="211" spans="1:1">
      <c r="A211" s="17"/>
    </row>
    <row r="212" spans="1:1">
      <c r="A212" s="17"/>
    </row>
    <row r="213" spans="1:1">
      <c r="A213" s="17"/>
    </row>
    <row r="214" spans="1:1">
      <c r="A214" s="17"/>
    </row>
    <row r="215" spans="1:1">
      <c r="A215" s="17"/>
    </row>
    <row r="216" spans="1:1">
      <c r="A216" s="17"/>
    </row>
    <row r="217" spans="1:1">
      <c r="A217" s="17"/>
    </row>
    <row r="218" spans="1:1">
      <c r="A218" s="17"/>
    </row>
    <row r="219" spans="1:1">
      <c r="A219" s="17"/>
    </row>
    <row r="220" spans="1:1">
      <c r="A220" s="17"/>
    </row>
    <row r="221" spans="1:1">
      <c r="A221" s="17"/>
    </row>
    <row r="222" spans="1:1">
      <c r="A222" s="17"/>
    </row>
    <row r="223" spans="1:1">
      <c r="A223" s="17"/>
    </row>
    <row r="224" spans="1:1">
      <c r="A224" s="17"/>
    </row>
    <row r="225" spans="1:1">
      <c r="A225" s="17"/>
    </row>
    <row r="226" spans="1:1">
      <c r="A226" s="17"/>
    </row>
    <row r="227" spans="1:1">
      <c r="A227" s="17"/>
    </row>
    <row r="228" spans="1:1">
      <c r="A228" s="17"/>
    </row>
    <row r="229" spans="1:1">
      <c r="A229" s="17"/>
    </row>
    <row r="230" spans="1:1">
      <c r="A230" s="17"/>
    </row>
    <row r="231" spans="1:1">
      <c r="A231" s="17"/>
    </row>
    <row r="232" spans="1:1">
      <c r="A232" s="17"/>
    </row>
    <row r="233" spans="1:1">
      <c r="A233" s="17"/>
    </row>
    <row r="234" spans="1:1">
      <c r="A234" s="17"/>
    </row>
    <row r="235" spans="1:1">
      <c r="A235" s="17"/>
    </row>
    <row r="236" spans="1:1">
      <c r="A236" s="17"/>
    </row>
    <row r="237" spans="1:1">
      <c r="A237" s="17"/>
    </row>
    <row r="238" spans="1:1">
      <c r="A238" s="17"/>
    </row>
    <row r="239" spans="1:1">
      <c r="A239" s="17"/>
    </row>
    <row r="240" spans="1:1">
      <c r="A240" s="17"/>
    </row>
    <row r="241" spans="1:1">
      <c r="A241" s="17"/>
    </row>
    <row r="242" spans="1:1">
      <c r="A242" s="17"/>
    </row>
    <row r="243" spans="1:1">
      <c r="A243" s="17"/>
    </row>
    <row r="244" spans="1:1">
      <c r="A244" s="17"/>
    </row>
    <row r="245" spans="1:1">
      <c r="A245" s="17"/>
    </row>
    <row r="246" spans="1:1">
      <c r="A246" s="17"/>
    </row>
    <row r="247" spans="1:1">
      <c r="A247" s="17"/>
    </row>
    <row r="248" spans="1:1">
      <c r="A248" s="17"/>
    </row>
    <row r="249" spans="1:1">
      <c r="A249" s="17"/>
    </row>
    <row r="250" spans="1:1">
      <c r="A250" s="17"/>
    </row>
    <row r="251" spans="1:1">
      <c r="A251" s="17"/>
    </row>
    <row r="252" spans="1:1">
      <c r="A252" s="17"/>
    </row>
    <row r="253" spans="1:1">
      <c r="A253" s="17"/>
    </row>
    <row r="254" spans="1:1">
      <c r="A254" s="17"/>
    </row>
    <row r="255" spans="1:1">
      <c r="A255" s="17"/>
    </row>
    <row r="256" spans="1:1">
      <c r="A256" s="17"/>
    </row>
    <row r="257" spans="1:1">
      <c r="A257" s="17"/>
    </row>
    <row r="258" spans="1:1">
      <c r="A258" s="17"/>
    </row>
    <row r="259" spans="1:1">
      <c r="A259" s="17"/>
    </row>
    <row r="260" spans="1:1">
      <c r="A260" s="17"/>
    </row>
    <row r="261" spans="1:1">
      <c r="A261" s="17"/>
    </row>
    <row r="262" spans="1:1">
      <c r="A262" s="17"/>
    </row>
    <row r="263" spans="1:1">
      <c r="A263" s="17"/>
    </row>
    <row r="264" spans="1:1">
      <c r="A264" s="17"/>
    </row>
    <row r="265" spans="1:1">
      <c r="A265" s="17"/>
    </row>
    <row r="266" spans="1:1">
      <c r="A266" s="17"/>
    </row>
    <row r="267" spans="1:1">
      <c r="A267" s="17"/>
    </row>
    <row r="268" spans="1:1">
      <c r="A268" s="17"/>
    </row>
    <row r="269" spans="1:1">
      <c r="A269" s="17"/>
    </row>
    <row r="270" spans="1:1">
      <c r="A270" s="17"/>
    </row>
    <row r="271" spans="1:1">
      <c r="A271" s="17"/>
    </row>
    <row r="272" spans="1:1">
      <c r="A272" s="17"/>
    </row>
    <row r="273" spans="1:1">
      <c r="A273" s="17"/>
    </row>
    <row r="274" spans="1:1">
      <c r="A274" s="17"/>
    </row>
    <row r="275" spans="1:1">
      <c r="A275" s="17"/>
    </row>
    <row r="276" spans="1:1">
      <c r="A276" s="17"/>
    </row>
    <row r="277" spans="1:1">
      <c r="A277" s="17"/>
    </row>
    <row r="278" spans="1:1">
      <c r="A278" s="17"/>
    </row>
    <row r="279" spans="1:1">
      <c r="A279" s="17"/>
    </row>
    <row r="280" spans="1:1">
      <c r="A280" s="17"/>
    </row>
    <row r="281" spans="1:1">
      <c r="A281" s="17"/>
    </row>
    <row r="282" spans="1:1">
      <c r="A282" s="17"/>
    </row>
    <row r="283" spans="1:1">
      <c r="A283" s="17"/>
    </row>
    <row r="284" spans="1:1">
      <c r="A284" s="17"/>
    </row>
    <row r="285" spans="1:1">
      <c r="A285" s="17"/>
    </row>
    <row r="286" spans="1:1">
      <c r="A286" s="17"/>
    </row>
    <row r="287" spans="1:1">
      <c r="A287" s="17"/>
    </row>
    <row r="288" spans="1:1">
      <c r="A288" s="17"/>
    </row>
    <row r="289" spans="1:1">
      <c r="A289" s="17"/>
    </row>
    <row r="290" spans="1:1">
      <c r="A290" s="17"/>
    </row>
    <row r="291" spans="1:1">
      <c r="A291" s="17"/>
    </row>
    <row r="292" spans="1:1">
      <c r="A292" s="17"/>
    </row>
    <row r="293" spans="1:1">
      <c r="A293" s="17"/>
    </row>
    <row r="294" spans="1:1">
      <c r="A294" s="17"/>
    </row>
    <row r="295" spans="1:1">
      <c r="A295" s="17"/>
    </row>
    <row r="296" spans="1:1">
      <c r="A296" s="17"/>
    </row>
    <row r="297" spans="1:1">
      <c r="A297" s="17"/>
    </row>
    <row r="298" spans="1:1">
      <c r="A298" s="17"/>
    </row>
    <row r="299" spans="1:1">
      <c r="A299" s="17"/>
    </row>
    <row r="300" spans="1:1">
      <c r="A300" s="17"/>
    </row>
    <row r="301" spans="1:1">
      <c r="A301" s="17"/>
    </row>
    <row r="302" spans="1:1">
      <c r="A302" s="17"/>
    </row>
    <row r="303" spans="1:1">
      <c r="A303" s="17"/>
    </row>
    <row r="304" spans="1:1">
      <c r="A304" s="17"/>
    </row>
    <row r="305" spans="1:1">
      <c r="A305" s="17"/>
    </row>
    <row r="306" spans="1:1">
      <c r="A306" s="17"/>
    </row>
    <row r="307" spans="1:1">
      <c r="A307" s="17"/>
    </row>
    <row r="308" spans="1:1">
      <c r="A308" s="17"/>
    </row>
    <row r="309" spans="1:1">
      <c r="A309" s="17"/>
    </row>
    <row r="310" spans="1:1">
      <c r="A310" s="17"/>
    </row>
    <row r="311" spans="1:1">
      <c r="A311" s="17"/>
    </row>
    <row r="312" spans="1:1">
      <c r="A312" s="17"/>
    </row>
    <row r="313" spans="1:1">
      <c r="A313" s="17"/>
    </row>
    <row r="314" spans="1:1">
      <c r="A314" s="17"/>
    </row>
    <row r="315" spans="1:1">
      <c r="A315" s="17"/>
    </row>
    <row r="316" spans="1:1">
      <c r="A316" s="17"/>
    </row>
    <row r="317" spans="1:1">
      <c r="A317" s="17"/>
    </row>
    <row r="318" spans="1:1">
      <c r="A318" s="17"/>
    </row>
    <row r="319" spans="1:1">
      <c r="A319" s="17"/>
    </row>
    <row r="320" spans="1:1">
      <c r="A320" s="17"/>
    </row>
    <row r="321" spans="1:1">
      <c r="A321" s="17"/>
    </row>
    <row r="322" spans="1:1">
      <c r="A322" s="17"/>
    </row>
    <row r="323" spans="1:1">
      <c r="A323" s="17"/>
    </row>
    <row r="324" spans="1:1">
      <c r="A324" s="17"/>
    </row>
    <row r="325" spans="1:1">
      <c r="A325" s="17"/>
    </row>
    <row r="326" spans="1:1">
      <c r="A326" s="17"/>
    </row>
    <row r="327" spans="1:1">
      <c r="A327" s="17"/>
    </row>
    <row r="328" spans="1:1">
      <c r="A328" s="17"/>
    </row>
    <row r="329" spans="1:1">
      <c r="A329" s="17"/>
    </row>
    <row r="330" spans="1:1">
      <c r="A330" s="17"/>
    </row>
    <row r="331" spans="1:1">
      <c r="A331" s="17"/>
    </row>
    <row r="332" spans="1:1">
      <c r="A332" s="17"/>
    </row>
    <row r="333" spans="1:1">
      <c r="A333" s="17"/>
    </row>
    <row r="334" spans="1:1">
      <c r="A334" s="17"/>
    </row>
    <row r="335" spans="1:1">
      <c r="A335" s="17"/>
    </row>
    <row r="336" spans="1:1">
      <c r="A336" s="17"/>
    </row>
    <row r="337" spans="1:1">
      <c r="A337" s="17"/>
    </row>
    <row r="338" spans="1:1">
      <c r="A338" s="17"/>
    </row>
    <row r="339" spans="1:1">
      <c r="A339" s="17"/>
    </row>
    <row r="340" spans="1:1">
      <c r="A340" s="17"/>
    </row>
    <row r="341" spans="1:1">
      <c r="A341" s="17"/>
    </row>
    <row r="342" spans="1:1">
      <c r="A342" s="17"/>
    </row>
    <row r="343" spans="1:1">
      <c r="A343" s="17"/>
    </row>
    <row r="344" spans="1:1">
      <c r="A344" s="17"/>
    </row>
    <row r="345" spans="1:1">
      <c r="A345" s="17"/>
    </row>
    <row r="346" spans="1:1">
      <c r="A346" s="17"/>
    </row>
    <row r="347" spans="1:1">
      <c r="A347" s="17"/>
    </row>
    <row r="348" spans="1:1">
      <c r="A348" s="17"/>
    </row>
    <row r="349" spans="1:1">
      <c r="A349" s="17"/>
    </row>
    <row r="350" spans="1:1">
      <c r="A350" s="17"/>
    </row>
    <row r="351" spans="1:1">
      <c r="A351" s="17"/>
    </row>
    <row r="352" spans="1:1">
      <c r="A352" s="17"/>
    </row>
    <row r="353" spans="1:1">
      <c r="A353" s="17"/>
    </row>
    <row r="354" spans="1:1">
      <c r="A354" s="17"/>
    </row>
    <row r="355" spans="1:1">
      <c r="A355" s="17"/>
    </row>
    <row r="356" spans="1:1">
      <c r="A356" s="17"/>
    </row>
    <row r="357" spans="1:1">
      <c r="A357" s="17"/>
    </row>
    <row r="358" spans="1:1">
      <c r="A358" s="17"/>
    </row>
    <row r="359" spans="1:1">
      <c r="A359" s="17"/>
    </row>
    <row r="360" spans="1:1">
      <c r="A360" s="17"/>
    </row>
    <row r="361" spans="1:1">
      <c r="A361" s="17"/>
    </row>
    <row r="362" spans="1:1">
      <c r="A362" s="17"/>
    </row>
    <row r="363" spans="1:1">
      <c r="A363" s="17"/>
    </row>
    <row r="364" spans="1:1">
      <c r="A364" s="17"/>
    </row>
    <row r="365" spans="1:1">
      <c r="A365" s="17"/>
    </row>
    <row r="366" spans="1:1">
      <c r="A366" s="17"/>
    </row>
    <row r="367" spans="1:1">
      <c r="A367" s="17"/>
    </row>
    <row r="368" spans="1:1">
      <c r="A368" s="17"/>
    </row>
    <row r="369" spans="1:1">
      <c r="A369" s="17"/>
    </row>
    <row r="370" spans="1:1">
      <c r="A370" s="17"/>
    </row>
    <row r="371" spans="1:1">
      <c r="A371" s="17"/>
    </row>
    <row r="372" spans="1:1">
      <c r="A372" s="17"/>
    </row>
    <row r="373" spans="1:1">
      <c r="A373" s="17"/>
    </row>
    <row r="374" spans="1:1">
      <c r="A374" s="17"/>
    </row>
    <row r="375" spans="1:1">
      <c r="A375" s="17"/>
    </row>
    <row r="376" spans="1:1">
      <c r="A376" s="17"/>
    </row>
    <row r="377" spans="1:1">
      <c r="A377" s="17"/>
    </row>
    <row r="378" spans="1:1">
      <c r="A378" s="17"/>
    </row>
    <row r="379" spans="1:1">
      <c r="A379" s="17"/>
    </row>
    <row r="380" spans="1:1">
      <c r="A380" s="17"/>
    </row>
    <row r="381" spans="1:1">
      <c r="A381" s="17"/>
    </row>
    <row r="382" spans="1:1">
      <c r="A382" s="17"/>
    </row>
    <row r="383" spans="1:1">
      <c r="A383" s="17"/>
    </row>
    <row r="384" spans="1:1">
      <c r="A384" s="17"/>
    </row>
    <row r="385" spans="1:1">
      <c r="A385" s="17"/>
    </row>
    <row r="386" spans="1:1">
      <c r="A386" s="17"/>
    </row>
    <row r="387" spans="1:1">
      <c r="A387" s="17"/>
    </row>
    <row r="388" spans="1:1">
      <c r="A388" s="17"/>
    </row>
    <row r="389" spans="1:1">
      <c r="A389" s="17"/>
    </row>
    <row r="390" spans="1:1">
      <c r="A390" s="17"/>
    </row>
    <row r="391" spans="1:1">
      <c r="A391" s="17"/>
    </row>
    <row r="392" spans="1:1">
      <c r="A392" s="17"/>
    </row>
    <row r="393" spans="1:1">
      <c r="A393" s="17"/>
    </row>
    <row r="394" spans="1:1">
      <c r="A394" s="17"/>
    </row>
    <row r="395" spans="1:1">
      <c r="A395" s="17"/>
    </row>
    <row r="396" spans="1:1">
      <c r="A396" s="17"/>
    </row>
    <row r="397" spans="1:1">
      <c r="A397" s="17"/>
    </row>
    <row r="398" spans="1:1">
      <c r="A398" s="17"/>
    </row>
    <row r="399" spans="1:1">
      <c r="A399" s="17"/>
    </row>
    <row r="400" spans="1:1">
      <c r="A400" s="17"/>
    </row>
    <row r="401" spans="1:1">
      <c r="A401" s="17"/>
    </row>
    <row r="402" spans="1:1">
      <c r="A402" s="17"/>
    </row>
    <row r="403" spans="1:1">
      <c r="A403" s="17"/>
    </row>
    <row r="404" spans="1:1">
      <c r="A404" s="17"/>
    </row>
    <row r="405" spans="1:1">
      <c r="A405" s="17"/>
    </row>
    <row r="406" spans="1:1">
      <c r="A406" s="17"/>
    </row>
    <row r="407" spans="1:1">
      <c r="A407" s="17"/>
    </row>
    <row r="408" spans="1:1">
      <c r="A408" s="17"/>
    </row>
    <row r="409" spans="1:1">
      <c r="A409" s="17"/>
    </row>
    <row r="410" spans="1:1">
      <c r="A410" s="17"/>
    </row>
    <row r="411" spans="1:1">
      <c r="A411" s="17"/>
    </row>
    <row r="412" spans="1:1">
      <c r="A412" s="17"/>
    </row>
    <row r="413" spans="1:1">
      <c r="A413" s="17"/>
    </row>
    <row r="414" spans="1:1">
      <c r="A414" s="17"/>
    </row>
    <row r="415" spans="1:1">
      <c r="A415" s="17"/>
    </row>
    <row r="416" spans="1:1">
      <c r="A416" s="17"/>
    </row>
    <row r="417" spans="1:1">
      <c r="A417" s="17"/>
    </row>
    <row r="418" spans="1:1">
      <c r="A418" s="17"/>
    </row>
    <row r="419" spans="1:1">
      <c r="A419" s="17"/>
    </row>
    <row r="420" spans="1:1">
      <c r="A420" s="17"/>
    </row>
    <row r="421" spans="1:1">
      <c r="A421" s="17"/>
    </row>
    <row r="422" spans="1:1">
      <c r="A422" s="17"/>
    </row>
    <row r="423" spans="1:1">
      <c r="A423" s="17"/>
    </row>
    <row r="424" spans="1:1">
      <c r="A424" s="17"/>
    </row>
    <row r="425" spans="1:1">
      <c r="A425" s="17"/>
    </row>
    <row r="426" spans="1:1">
      <c r="A426" s="17"/>
    </row>
    <row r="427" spans="1:1">
      <c r="A427" s="17"/>
    </row>
    <row r="428" spans="1:1">
      <c r="A428" s="17"/>
    </row>
    <row r="429" spans="1:1">
      <c r="A429" s="17"/>
    </row>
    <row r="430" spans="1:1">
      <c r="A430" s="17"/>
    </row>
    <row r="431" spans="1:1">
      <c r="A431" s="17"/>
    </row>
    <row r="432" spans="1:1">
      <c r="A432" s="17"/>
    </row>
    <row r="433" spans="1:1">
      <c r="A433" s="17"/>
    </row>
    <row r="434" spans="1:1">
      <c r="A434" s="17"/>
    </row>
    <row r="435" spans="1:1">
      <c r="A435" s="17"/>
    </row>
    <row r="436" spans="1:1">
      <c r="A436" s="17"/>
    </row>
    <row r="437" spans="1:1">
      <c r="A437" s="17"/>
    </row>
    <row r="438" spans="1:1">
      <c r="A438" s="17"/>
    </row>
    <row r="439" spans="1:1">
      <c r="A439" s="17"/>
    </row>
    <row r="440" spans="1:1">
      <c r="A440" s="17"/>
    </row>
    <row r="441" spans="1:1">
      <c r="A441" s="17"/>
    </row>
    <row r="442" spans="1:1">
      <c r="A442" s="17"/>
    </row>
    <row r="443" spans="1:1">
      <c r="A443" s="17"/>
    </row>
    <row r="444" spans="1:1">
      <c r="A444" s="17"/>
    </row>
    <row r="445" spans="1:1">
      <c r="A445" s="17"/>
    </row>
    <row r="446" spans="1:1">
      <c r="A446" s="17"/>
    </row>
    <row r="447" spans="1:1">
      <c r="A447" s="17"/>
    </row>
    <row r="448" spans="1:1">
      <c r="A448" s="17"/>
    </row>
    <row r="449" spans="1:1">
      <c r="A449" s="17"/>
    </row>
    <row r="450" spans="1:1">
      <c r="A450" s="17"/>
    </row>
    <row r="451" spans="1:1">
      <c r="A451" s="17"/>
    </row>
    <row r="452" spans="1:1">
      <c r="A452" s="17"/>
    </row>
    <row r="453" spans="1:1">
      <c r="A453" s="17"/>
    </row>
    <row r="454" spans="1:1">
      <c r="A454" s="17"/>
    </row>
    <row r="455" spans="1:1">
      <c r="A455" s="17"/>
    </row>
    <row r="456" spans="1:1">
      <c r="A456" s="17"/>
    </row>
    <row r="457" spans="1:1">
      <c r="A457" s="17"/>
    </row>
    <row r="458" spans="1:1">
      <c r="A458" s="17"/>
    </row>
    <row r="459" spans="1:1">
      <c r="A459" s="17"/>
    </row>
    <row r="460" spans="1:1">
      <c r="A460" s="17"/>
    </row>
    <row r="461" spans="1:1">
      <c r="A461" s="17"/>
    </row>
    <row r="462" spans="1:1">
      <c r="A462" s="17"/>
    </row>
    <row r="463" spans="1:1">
      <c r="A463" s="17"/>
    </row>
    <row r="464" spans="1:1">
      <c r="A464" s="17"/>
    </row>
    <row r="465" spans="1:1">
      <c r="A465" s="17"/>
    </row>
    <row r="466" spans="1:1">
      <c r="A466" s="17"/>
    </row>
    <row r="467" spans="1:1">
      <c r="A467" s="17"/>
    </row>
    <row r="468" spans="1:1">
      <c r="A468" s="17"/>
    </row>
    <row r="469" spans="1:1">
      <c r="A469" s="17"/>
    </row>
    <row r="470" spans="1:1">
      <c r="A470" s="17"/>
    </row>
    <row r="471" spans="1:1">
      <c r="A471" s="17"/>
    </row>
    <row r="472" spans="1:1">
      <c r="A472" s="17"/>
    </row>
    <row r="473" spans="1:1">
      <c r="A473" s="17"/>
    </row>
    <row r="474" spans="1:1">
      <c r="A474" s="17"/>
    </row>
    <row r="475" spans="1:1">
      <c r="A475" s="17"/>
    </row>
    <row r="476" spans="1:1">
      <c r="A476" s="17"/>
    </row>
    <row r="477" spans="1:1">
      <c r="A477" s="17"/>
    </row>
    <row r="478" spans="1:1">
      <c r="A478" s="17"/>
    </row>
    <row r="479" spans="1:1">
      <c r="A479" s="17"/>
    </row>
    <row r="480" spans="1:1">
      <c r="A480" s="17"/>
    </row>
    <row r="481" spans="1:1">
      <c r="A481" s="17"/>
    </row>
    <row r="482" spans="1:1">
      <c r="A482" s="17"/>
    </row>
    <row r="483" spans="1:1">
      <c r="A483" s="17"/>
    </row>
    <row r="484" spans="1:1">
      <c r="A484" s="17"/>
    </row>
    <row r="485" spans="1:1">
      <c r="A485" s="17"/>
    </row>
    <row r="486" spans="1:1">
      <c r="A486" s="17"/>
    </row>
    <row r="487" spans="1:1">
      <c r="A487" s="17"/>
    </row>
    <row r="488" spans="1:1">
      <c r="A488" s="17"/>
    </row>
    <row r="489" spans="1:1">
      <c r="A489" s="17"/>
    </row>
    <row r="490" spans="1:1">
      <c r="A490" s="17"/>
    </row>
    <row r="491" spans="1:1">
      <c r="A491" s="17"/>
    </row>
    <row r="492" spans="1:1">
      <c r="A492" s="17"/>
    </row>
    <row r="493" spans="1:1">
      <c r="A493" s="17"/>
    </row>
    <row r="494" spans="1:1">
      <c r="A494" s="17"/>
    </row>
    <row r="495" spans="1:1">
      <c r="A495" s="17"/>
    </row>
    <row r="496" spans="1:1">
      <c r="A496" s="17"/>
    </row>
    <row r="497" spans="1:1">
      <c r="A497" s="17"/>
    </row>
    <row r="498" spans="1:1">
      <c r="A498" s="17"/>
    </row>
    <row r="499" spans="1:1">
      <c r="A499" s="17"/>
    </row>
    <row r="500" spans="1:1">
      <c r="A500" s="17"/>
    </row>
    <row r="501" spans="1:1">
      <c r="A501" s="17"/>
    </row>
    <row r="502" spans="1:1">
      <c r="A502" s="17"/>
    </row>
    <row r="503" spans="1:1">
      <c r="A503" s="17"/>
    </row>
    <row r="504" spans="1:1">
      <c r="A504" s="17"/>
    </row>
    <row r="505" spans="1:1">
      <c r="A505" s="17"/>
    </row>
    <row r="506" spans="1:1">
      <c r="A506" s="17"/>
    </row>
    <row r="507" spans="1:1">
      <c r="A507" s="17"/>
    </row>
    <row r="508" spans="1:1">
      <c r="A508" s="17"/>
    </row>
    <row r="509" spans="1:1">
      <c r="A509" s="17"/>
    </row>
    <row r="510" spans="1:1">
      <c r="A510" s="17"/>
    </row>
    <row r="511" spans="1:1">
      <c r="A511" s="17"/>
    </row>
    <row r="512" spans="1:1">
      <c r="A512" s="17"/>
    </row>
    <row r="513" spans="1:1">
      <c r="A513" s="17"/>
    </row>
    <row r="514" spans="1:1">
      <c r="A514" s="17"/>
    </row>
    <row r="515" spans="1:1">
      <c r="A515" s="17"/>
    </row>
    <row r="516" spans="1:1">
      <c r="A516" s="17"/>
    </row>
    <row r="517" spans="1:1">
      <c r="A517" s="17"/>
    </row>
    <row r="518" spans="1:1">
      <c r="A518" s="17"/>
    </row>
    <row r="519" spans="1:1">
      <c r="A519" s="17"/>
    </row>
    <row r="520" spans="1:1">
      <c r="A520" s="17"/>
    </row>
    <row r="521" spans="1:1">
      <c r="A521" s="17"/>
    </row>
    <row r="522" spans="1:1">
      <c r="A522" s="17"/>
    </row>
    <row r="523" spans="1:1">
      <c r="A523" s="17"/>
    </row>
    <row r="524" spans="1:1">
      <c r="A524" s="17"/>
    </row>
    <row r="525" spans="1:1">
      <c r="A525" s="17"/>
    </row>
    <row r="526" spans="1:1">
      <c r="A526" s="17"/>
    </row>
    <row r="527" spans="1:1">
      <c r="A527" s="17"/>
    </row>
    <row r="528" spans="1:1">
      <c r="A528" s="17"/>
    </row>
    <row r="529" spans="1:1">
      <c r="A529" s="17"/>
    </row>
    <row r="530" spans="1:1">
      <c r="A530" s="17"/>
    </row>
    <row r="531" spans="1:1">
      <c r="A531" s="17"/>
    </row>
    <row r="532" spans="1:1">
      <c r="A532" s="17"/>
    </row>
    <row r="533" spans="1:1">
      <c r="A533" s="17"/>
    </row>
    <row r="534" spans="1:1">
      <c r="A534" s="17"/>
    </row>
    <row r="535" spans="1:1">
      <c r="A535" s="17"/>
    </row>
    <row r="536" spans="1:1">
      <c r="A536" s="17"/>
    </row>
    <row r="537" spans="1:1">
      <c r="A537" s="17"/>
    </row>
    <row r="538" spans="1:1">
      <c r="A538" s="17"/>
    </row>
    <row r="539" spans="1:1">
      <c r="A539" s="17"/>
    </row>
    <row r="540" spans="1:1">
      <c r="A540" s="17"/>
    </row>
    <row r="541" spans="1:1">
      <c r="A541" s="17"/>
    </row>
    <row r="542" spans="1:1">
      <c r="A542" s="17"/>
    </row>
    <row r="543" spans="1:1">
      <c r="A543" s="17"/>
    </row>
    <row r="544" spans="1:1">
      <c r="A544" s="17"/>
    </row>
    <row r="545" spans="1:1">
      <c r="A545" s="17"/>
    </row>
    <row r="546" spans="1:1">
      <c r="A546" s="17"/>
    </row>
    <row r="547" spans="1:1">
      <c r="A547" s="17"/>
    </row>
    <row r="548" spans="1:1">
      <c r="A548" s="17"/>
    </row>
    <row r="549" spans="1:1">
      <c r="A549" s="17"/>
    </row>
    <row r="550" spans="1:1">
      <c r="A550" s="17"/>
    </row>
    <row r="551" spans="1:1">
      <c r="A551" s="17"/>
    </row>
    <row r="552" spans="1:1">
      <c r="A552" s="17"/>
    </row>
    <row r="553" spans="1:1">
      <c r="A553" s="17"/>
    </row>
    <row r="554" spans="1:1">
      <c r="A554" s="17"/>
    </row>
    <row r="555" spans="1:1">
      <c r="A555" s="17"/>
    </row>
    <row r="556" spans="1:1">
      <c r="A556" s="17"/>
    </row>
    <row r="557" spans="1:1">
      <c r="A557" s="17"/>
    </row>
    <row r="558" spans="1:1">
      <c r="A558" s="17"/>
    </row>
    <row r="559" spans="1:1">
      <c r="A559" s="17"/>
    </row>
    <row r="560" spans="1:1">
      <c r="A560" s="17"/>
    </row>
    <row r="561" spans="1:1">
      <c r="A561" s="17"/>
    </row>
    <row r="562" spans="1:1">
      <c r="A562" s="17"/>
    </row>
    <row r="563" spans="1:1">
      <c r="A563" s="17"/>
    </row>
    <row r="564" spans="1:1">
      <c r="A564" s="17"/>
    </row>
    <row r="565" spans="1:1">
      <c r="A565" s="17"/>
    </row>
    <row r="566" spans="1:1">
      <c r="A566" s="17"/>
    </row>
    <row r="567" spans="1:1">
      <c r="A567" s="17"/>
    </row>
    <row r="568" spans="1:1">
      <c r="A568" s="17"/>
    </row>
    <row r="569" spans="1:1">
      <c r="A569" s="17"/>
    </row>
    <row r="570" spans="1:1">
      <c r="A570" s="17"/>
    </row>
    <row r="571" spans="1:1">
      <c r="A571" s="17"/>
    </row>
    <row r="572" spans="1:1">
      <c r="A572" s="17"/>
    </row>
    <row r="573" spans="1:1">
      <c r="A573" s="17"/>
    </row>
    <row r="574" spans="1:1">
      <c r="A574" s="17"/>
    </row>
    <row r="575" spans="1:1">
      <c r="A575" s="17"/>
    </row>
    <row r="576" spans="1:1">
      <c r="A576" s="17"/>
    </row>
    <row r="577" spans="1:1">
      <c r="A577" s="17"/>
    </row>
    <row r="578" spans="1:1">
      <c r="A578" s="17"/>
    </row>
    <row r="579" spans="1:1">
      <c r="A579" s="17"/>
    </row>
    <row r="580" spans="1:1">
      <c r="A580" s="17"/>
    </row>
    <row r="581" spans="1:1">
      <c r="A581" s="17"/>
    </row>
    <row r="582" spans="1:1">
      <c r="A582" s="17"/>
    </row>
    <row r="583" spans="1:1">
      <c r="A583" s="17"/>
    </row>
    <row r="584" spans="1:1">
      <c r="A584" s="17"/>
    </row>
    <row r="585" spans="1:1">
      <c r="A585" s="17"/>
    </row>
    <row r="586" spans="1:1">
      <c r="A586" s="17"/>
    </row>
    <row r="587" spans="1:1">
      <c r="A587" s="17"/>
    </row>
    <row r="588" spans="1:1">
      <c r="A588" s="17"/>
    </row>
    <row r="589" spans="1:1">
      <c r="A589" s="17"/>
    </row>
    <row r="590" spans="1:1">
      <c r="A590" s="17"/>
    </row>
    <row r="591" spans="1:1">
      <c r="A591" s="17"/>
    </row>
    <row r="592" spans="1:1">
      <c r="A592" s="17"/>
    </row>
    <row r="593" spans="1:1">
      <c r="A593" s="17"/>
    </row>
    <row r="594" spans="1:1">
      <c r="A594" s="17"/>
    </row>
    <row r="595" spans="1:1">
      <c r="A595" s="17"/>
    </row>
    <row r="596" spans="1:1">
      <c r="A596" s="17"/>
    </row>
    <row r="597" spans="1:1">
      <c r="A597" s="17"/>
    </row>
    <row r="598" spans="1:1">
      <c r="A598" s="17"/>
    </row>
    <row r="599" spans="1:1">
      <c r="A599" s="17"/>
    </row>
    <row r="600" spans="1:1">
      <c r="A600" s="17"/>
    </row>
    <row r="601" spans="1:1">
      <c r="A601" s="17"/>
    </row>
    <row r="602" spans="1:1">
      <c r="A602" s="17"/>
    </row>
    <row r="603" spans="1:1">
      <c r="A603" s="17"/>
    </row>
    <row r="604" spans="1:1">
      <c r="A604" s="17"/>
    </row>
    <row r="605" spans="1:1">
      <c r="A605" s="17"/>
    </row>
    <row r="606" spans="1:1">
      <c r="A606" s="17"/>
    </row>
    <row r="607" spans="1:1">
      <c r="A607" s="17"/>
    </row>
    <row r="608" spans="1:1">
      <c r="A608" s="17"/>
    </row>
    <row r="609" spans="1:1">
      <c r="A609" s="17"/>
    </row>
    <row r="610" spans="1:1">
      <c r="A610" s="17"/>
    </row>
    <row r="611" spans="1:1">
      <c r="A611" s="17"/>
    </row>
    <row r="612" spans="1:1">
      <c r="A612" s="17"/>
    </row>
    <row r="613" spans="1:1">
      <c r="A613" s="17"/>
    </row>
    <row r="614" spans="1:1">
      <c r="A614" s="17"/>
    </row>
    <row r="615" spans="1:1">
      <c r="A615" s="17"/>
    </row>
    <row r="616" spans="1:1">
      <c r="A616" s="17"/>
    </row>
    <row r="617" spans="1:1">
      <c r="A617" s="17"/>
    </row>
    <row r="618" spans="1:1">
      <c r="A618" s="17"/>
    </row>
    <row r="619" spans="1:1">
      <c r="A619" s="17"/>
    </row>
    <row r="620" spans="1:1">
      <c r="A620" s="17"/>
    </row>
    <row r="621" spans="1:1">
      <c r="A621" s="17"/>
    </row>
    <row r="622" spans="1:1">
      <c r="A622" s="17"/>
    </row>
    <row r="623" spans="1:1">
      <c r="A623" s="17"/>
    </row>
    <row r="624" spans="1:1">
      <c r="A624" s="17"/>
    </row>
    <row r="625" spans="1:1">
      <c r="A625" s="17"/>
    </row>
    <row r="626" spans="1:1">
      <c r="A626" s="17"/>
    </row>
    <row r="627" spans="1:1">
      <c r="A627" s="17"/>
    </row>
    <row r="628" spans="1:1">
      <c r="A628" s="17"/>
    </row>
    <row r="629" spans="1:1">
      <c r="A629" s="17"/>
    </row>
    <row r="630" spans="1:1">
      <c r="A630" s="17"/>
    </row>
    <row r="631" spans="1:1">
      <c r="A631" s="17"/>
    </row>
    <row r="632" spans="1:1">
      <c r="A632" s="17"/>
    </row>
    <row r="633" spans="1:1">
      <c r="A633" s="17"/>
    </row>
    <row r="634" spans="1:1">
      <c r="A634" s="17"/>
    </row>
    <row r="635" spans="1:1">
      <c r="A635" s="17"/>
    </row>
    <row r="636" spans="1:1">
      <c r="A636" s="17"/>
    </row>
    <row r="637" spans="1:1">
      <c r="A637" s="17"/>
    </row>
    <row r="638" spans="1:1">
      <c r="A638" s="17"/>
    </row>
    <row r="639" spans="1:1">
      <c r="A639" s="17"/>
    </row>
    <row r="640" spans="1:1">
      <c r="A640" s="17"/>
    </row>
    <row r="641" spans="1:1">
      <c r="A641" s="17"/>
    </row>
    <row r="642" spans="1:1">
      <c r="A642" s="17"/>
    </row>
    <row r="643" spans="1:1">
      <c r="A643" s="17"/>
    </row>
    <row r="644" spans="1:1">
      <c r="A644" s="17"/>
    </row>
    <row r="645" spans="1:1">
      <c r="A645" s="17"/>
    </row>
    <row r="646" spans="1:1">
      <c r="A646" s="17"/>
    </row>
    <row r="647" spans="1:1">
      <c r="A647" s="17"/>
    </row>
    <row r="648" spans="1:1">
      <c r="A648" s="17"/>
    </row>
    <row r="649" spans="1:1">
      <c r="A649" s="17"/>
    </row>
    <row r="650" spans="1:1">
      <c r="A650" s="17"/>
    </row>
    <row r="651" spans="1:1">
      <c r="A651" s="17"/>
    </row>
    <row r="652" spans="1:1">
      <c r="A652" s="17"/>
    </row>
    <row r="653" spans="1:1">
      <c r="A653" s="17"/>
    </row>
    <row r="654" spans="1:1">
      <c r="A654" s="17"/>
    </row>
    <row r="655" spans="1:1">
      <c r="A655" s="17"/>
    </row>
    <row r="656" spans="1:1">
      <c r="A656" s="17"/>
    </row>
    <row r="657" spans="1:1">
      <c r="A657" s="17"/>
    </row>
    <row r="658" spans="1:1">
      <c r="A658" s="17"/>
    </row>
    <row r="659" spans="1:1">
      <c r="A659" s="17"/>
    </row>
    <row r="660" spans="1:1">
      <c r="A660" s="17"/>
    </row>
    <row r="661" spans="1:1">
      <c r="A661" s="17"/>
    </row>
    <row r="662" spans="1:1">
      <c r="A662" s="17"/>
    </row>
    <row r="663" spans="1:1">
      <c r="A663" s="17"/>
    </row>
    <row r="664" spans="1:1">
      <c r="A664" s="17"/>
    </row>
    <row r="665" spans="1:1">
      <c r="A665" s="17"/>
    </row>
    <row r="666" spans="1:1">
      <c r="A666" s="17"/>
    </row>
    <row r="667" spans="1:1">
      <c r="A667" s="17"/>
    </row>
    <row r="668" spans="1:1">
      <c r="A668" s="17"/>
    </row>
    <row r="669" spans="1:1">
      <c r="A669" s="17"/>
    </row>
    <row r="670" spans="1:1">
      <c r="A670" s="17"/>
    </row>
    <row r="671" spans="1:1">
      <c r="A671" s="17"/>
    </row>
    <row r="672" spans="1:1">
      <c r="A672" s="17"/>
    </row>
    <row r="673" spans="1:1">
      <c r="A673" s="17"/>
    </row>
    <row r="674" spans="1:1">
      <c r="A674" s="17"/>
    </row>
    <row r="675" spans="1:1">
      <c r="A675" s="17"/>
    </row>
    <row r="676" spans="1:1">
      <c r="A676" s="17"/>
    </row>
    <row r="677" spans="1:1">
      <c r="A677" s="17"/>
    </row>
    <row r="678" spans="1:1">
      <c r="A678" s="17"/>
    </row>
    <row r="679" spans="1:1">
      <c r="A679" s="17"/>
    </row>
    <row r="680" spans="1:1">
      <c r="A680" s="17"/>
    </row>
    <row r="681" spans="1:1">
      <c r="A681" s="17"/>
    </row>
    <row r="682" spans="1:1">
      <c r="A682" s="17"/>
    </row>
    <row r="683" spans="1:1">
      <c r="A683" s="17"/>
    </row>
    <row r="684" spans="1:1">
      <c r="A684" s="17"/>
    </row>
    <row r="685" spans="1:1">
      <c r="A685" s="17"/>
    </row>
    <row r="686" spans="1:1">
      <c r="A686" s="17"/>
    </row>
    <row r="687" spans="1:1">
      <c r="A687" s="17"/>
    </row>
    <row r="688" spans="1:1">
      <c r="A688" s="17"/>
    </row>
    <row r="689" spans="1:1">
      <c r="A689" s="17"/>
    </row>
    <row r="690" spans="1:1">
      <c r="A690" s="17"/>
    </row>
    <row r="691" spans="1:1">
      <c r="A691" s="17"/>
    </row>
    <row r="692" spans="1:1">
      <c r="A692" s="17"/>
    </row>
    <row r="693" spans="1:1">
      <c r="A693" s="17"/>
    </row>
    <row r="694" spans="1:1">
      <c r="A694" s="17"/>
    </row>
    <row r="695" spans="1:1">
      <c r="A695" s="17"/>
    </row>
    <row r="696" spans="1:1">
      <c r="A696" s="17"/>
    </row>
    <row r="697" spans="1:1">
      <c r="A697" s="17"/>
    </row>
    <row r="698" spans="1:1">
      <c r="A698" s="17"/>
    </row>
    <row r="699" spans="1:1">
      <c r="A699" s="17"/>
    </row>
    <row r="700" spans="1:1">
      <c r="A700" s="17"/>
    </row>
    <row r="701" spans="1:1">
      <c r="A701" s="17"/>
    </row>
    <row r="702" spans="1:1">
      <c r="A702" s="17"/>
    </row>
    <row r="703" spans="1:1">
      <c r="A703" s="17"/>
    </row>
    <row r="704" spans="1:1">
      <c r="A704" s="17"/>
    </row>
    <row r="705" spans="1:1">
      <c r="A705" s="17"/>
    </row>
    <row r="706" spans="1:1">
      <c r="A706" s="17"/>
    </row>
    <row r="707" spans="1:1">
      <c r="A707" s="17"/>
    </row>
    <row r="708" spans="1:1">
      <c r="A708" s="17"/>
    </row>
    <row r="709" spans="1:1">
      <c r="A709" s="17"/>
    </row>
    <row r="710" spans="1:1">
      <c r="A710" s="17"/>
    </row>
    <row r="711" spans="1:1">
      <c r="A711" s="17"/>
    </row>
    <row r="712" spans="1:1">
      <c r="A712" s="17"/>
    </row>
    <row r="713" spans="1:1">
      <c r="A713" s="17"/>
    </row>
    <row r="714" spans="1:1">
      <c r="A714" s="17"/>
    </row>
    <row r="715" spans="1:1">
      <c r="A715" s="17"/>
    </row>
    <row r="716" spans="1:1">
      <c r="A716" s="17"/>
    </row>
    <row r="717" spans="1:1">
      <c r="A717" s="17"/>
    </row>
    <row r="718" spans="1:1">
      <c r="A718" s="17"/>
    </row>
    <row r="719" spans="1:1">
      <c r="A719" s="17"/>
    </row>
    <row r="720" spans="1:1">
      <c r="A720" s="17"/>
    </row>
    <row r="721" spans="1:1">
      <c r="A721" s="17"/>
    </row>
    <row r="722" spans="1:1">
      <c r="A722" s="17"/>
    </row>
    <row r="723" spans="1:1">
      <c r="A723" s="17"/>
    </row>
    <row r="724" spans="1:1">
      <c r="A724" s="17"/>
    </row>
    <row r="725" spans="1:1">
      <c r="A725" s="17"/>
    </row>
    <row r="726" spans="1:1">
      <c r="A726" s="17"/>
    </row>
    <row r="727" spans="1:1">
      <c r="A727" s="17"/>
    </row>
    <row r="728" spans="1:1">
      <c r="A728" s="17"/>
    </row>
    <row r="729" spans="1:1">
      <c r="A729" s="17"/>
    </row>
    <row r="730" spans="1:1">
      <c r="A730" s="17"/>
    </row>
    <row r="731" spans="1:1">
      <c r="A731" s="17"/>
    </row>
    <row r="732" spans="1:1">
      <c r="A732" s="17"/>
    </row>
    <row r="733" spans="1:1">
      <c r="A733" s="17"/>
    </row>
    <row r="734" spans="1:1">
      <c r="A734" s="17"/>
    </row>
    <row r="735" spans="1:1">
      <c r="A735" s="17"/>
    </row>
    <row r="736" spans="1:1">
      <c r="A736" s="17"/>
    </row>
    <row r="737" spans="1:1">
      <c r="A737" s="17"/>
    </row>
    <row r="738" spans="1:1">
      <c r="A738" s="17"/>
    </row>
    <row r="739" spans="1:1">
      <c r="A739" s="17"/>
    </row>
    <row r="740" spans="1:1">
      <c r="A740" s="17"/>
    </row>
    <row r="741" spans="1:1">
      <c r="A741" s="17"/>
    </row>
    <row r="742" spans="1:1">
      <c r="A742" s="17"/>
    </row>
    <row r="743" spans="1:1">
      <c r="A743" s="17"/>
    </row>
    <row r="744" spans="1:1">
      <c r="A744" s="17"/>
    </row>
    <row r="745" spans="1:1">
      <c r="A745" s="17"/>
    </row>
    <row r="746" spans="1:1">
      <c r="A746" s="17"/>
    </row>
    <row r="747" spans="1:1">
      <c r="A747" s="17"/>
    </row>
    <row r="748" spans="1:1">
      <c r="A748" s="17"/>
    </row>
    <row r="749" spans="1:1">
      <c r="A749" s="17"/>
    </row>
    <row r="750" spans="1:1">
      <c r="A750" s="17"/>
    </row>
    <row r="751" spans="1:1">
      <c r="A751" s="17"/>
    </row>
    <row r="752" spans="1:1">
      <c r="A752" s="17"/>
    </row>
    <row r="753" spans="1:1">
      <c r="A753" s="17"/>
    </row>
    <row r="754" spans="1:1">
      <c r="A754" s="17"/>
    </row>
    <row r="755" spans="1:1">
      <c r="A755" s="17"/>
    </row>
    <row r="756" spans="1:1">
      <c r="A756" s="17"/>
    </row>
    <row r="757" spans="1:1">
      <c r="A757" s="17"/>
    </row>
    <row r="758" spans="1:1">
      <c r="A758" s="17"/>
    </row>
    <row r="759" spans="1:1">
      <c r="A759" s="17"/>
    </row>
    <row r="760" spans="1:1">
      <c r="A760" s="17"/>
    </row>
    <row r="761" spans="1:1">
      <c r="A761" s="17"/>
    </row>
    <row r="762" spans="1:1">
      <c r="A762" s="17"/>
    </row>
    <row r="763" spans="1:1">
      <c r="A763" s="17"/>
    </row>
    <row r="764" spans="1:1">
      <c r="A764" s="17"/>
    </row>
    <row r="765" spans="1:1">
      <c r="A765" s="17"/>
    </row>
    <row r="766" spans="1:1">
      <c r="A766" s="17"/>
    </row>
    <row r="767" spans="1:1">
      <c r="A767" s="17"/>
    </row>
    <row r="768" spans="1:1">
      <c r="A768" s="17"/>
    </row>
    <row r="769" spans="1:1">
      <c r="A769" s="17"/>
    </row>
    <row r="770" spans="1:1">
      <c r="A770" s="17"/>
    </row>
    <row r="771" spans="1:1">
      <c r="A771" s="17"/>
    </row>
    <row r="772" spans="1:1">
      <c r="A772" s="17"/>
    </row>
    <row r="773" spans="1:1">
      <c r="A773" s="17"/>
    </row>
    <row r="774" spans="1:1">
      <c r="A774" s="17"/>
    </row>
    <row r="775" spans="1:1">
      <c r="A775" s="17"/>
    </row>
    <row r="776" spans="1:1">
      <c r="A776" s="17"/>
    </row>
    <row r="777" spans="1:1">
      <c r="A777" s="17"/>
    </row>
    <row r="778" spans="1:1">
      <c r="A778" s="17"/>
    </row>
    <row r="779" spans="1:1">
      <c r="A779" s="17"/>
    </row>
    <row r="780" spans="1:1">
      <c r="A780" s="17"/>
    </row>
    <row r="781" spans="1:1">
      <c r="A781" s="17"/>
    </row>
    <row r="782" spans="1:1">
      <c r="A782" s="17"/>
    </row>
    <row r="783" spans="1:1">
      <c r="A783" s="17"/>
    </row>
    <row r="784" spans="1:1">
      <c r="A784" s="17"/>
    </row>
    <row r="785" spans="1:1">
      <c r="A785" s="17"/>
    </row>
    <row r="786" spans="1:1">
      <c r="A786" s="17"/>
    </row>
    <row r="787" spans="1:1">
      <c r="A787" s="17"/>
    </row>
    <row r="788" spans="1:1">
      <c r="A788" s="17"/>
    </row>
    <row r="789" spans="1:1">
      <c r="A789" s="17"/>
    </row>
    <row r="790" spans="1:1">
      <c r="A790" s="17"/>
    </row>
    <row r="791" spans="1:1">
      <c r="A791" s="17"/>
    </row>
    <row r="792" spans="1:1">
      <c r="A792" s="17"/>
    </row>
    <row r="793" spans="1:1">
      <c r="A793" s="17"/>
    </row>
    <row r="794" spans="1:1">
      <c r="A794" s="17"/>
    </row>
    <row r="795" spans="1:1">
      <c r="A795" s="17"/>
    </row>
    <row r="796" spans="1:1">
      <c r="A796" s="17"/>
    </row>
    <row r="797" spans="1:1">
      <c r="A797" s="17"/>
    </row>
    <row r="798" spans="1:1">
      <c r="A798" s="17"/>
    </row>
    <row r="799" spans="1:1">
      <c r="A799" s="17"/>
    </row>
    <row r="800" spans="1:1">
      <c r="A800" s="17"/>
    </row>
    <row r="801" spans="1:1">
      <c r="A801" s="17"/>
    </row>
    <row r="802" spans="1:1">
      <c r="A802" s="17"/>
    </row>
    <row r="803" spans="1:1">
      <c r="A803" s="17"/>
    </row>
    <row r="804" spans="1:1">
      <c r="A804" s="17"/>
    </row>
    <row r="805" spans="1:1">
      <c r="A805" s="17"/>
    </row>
    <row r="806" spans="1:1">
      <c r="A806" s="17"/>
    </row>
    <row r="807" spans="1:1">
      <c r="A807" s="17"/>
    </row>
    <row r="808" spans="1:1">
      <c r="A808" s="17"/>
    </row>
    <row r="809" spans="1:1">
      <c r="A809" s="17"/>
    </row>
    <row r="810" spans="1:1">
      <c r="A810" s="17"/>
    </row>
    <row r="811" spans="1:1">
      <c r="A811" s="17"/>
    </row>
    <row r="812" spans="1:1">
      <c r="A812" s="17"/>
    </row>
    <row r="813" spans="1:1">
      <c r="A813" s="17"/>
    </row>
    <row r="814" spans="1:1">
      <c r="A814" s="17"/>
    </row>
    <row r="815" spans="1:1">
      <c r="A815" s="17"/>
    </row>
    <row r="816" spans="1:1">
      <c r="A816" s="17"/>
    </row>
    <row r="817" spans="1:1">
      <c r="A817" s="17"/>
    </row>
    <row r="818" spans="1:1">
      <c r="A818" s="17"/>
    </row>
    <row r="819" spans="1:1">
      <c r="A819" s="17"/>
    </row>
    <row r="820" spans="1:1">
      <c r="A820" s="17"/>
    </row>
    <row r="821" spans="1:1">
      <c r="A821" s="17"/>
    </row>
    <row r="822" spans="1:1">
      <c r="A822" s="17"/>
    </row>
    <row r="823" spans="1:1">
      <c r="A823" s="17"/>
    </row>
    <row r="824" spans="1:1">
      <c r="A824" s="17"/>
    </row>
    <row r="825" spans="1:1">
      <c r="A825" s="17"/>
    </row>
    <row r="826" spans="1:1">
      <c r="A826" s="17"/>
    </row>
    <row r="827" spans="1:1">
      <c r="A827" s="17"/>
    </row>
    <row r="828" spans="1:1">
      <c r="A828" s="17"/>
    </row>
    <row r="829" spans="1:1">
      <c r="A829" s="17"/>
    </row>
    <row r="830" spans="1:1">
      <c r="A830" s="17"/>
    </row>
    <row r="831" spans="1:1">
      <c r="A831" s="17"/>
    </row>
    <row r="832" spans="1:1">
      <c r="A832" s="17"/>
    </row>
    <row r="833" spans="1:1">
      <c r="A833" s="17"/>
    </row>
    <row r="834" spans="1:1">
      <c r="A834" s="17"/>
    </row>
    <row r="835" spans="1:1">
      <c r="A835" s="17"/>
    </row>
    <row r="836" spans="1:1">
      <c r="A836" s="17"/>
    </row>
    <row r="837" spans="1:1">
      <c r="A837" s="17"/>
    </row>
    <row r="838" spans="1:1">
      <c r="A838" s="17"/>
    </row>
    <row r="839" spans="1:1">
      <c r="A839" s="17"/>
    </row>
    <row r="840" spans="1:1">
      <c r="A840" s="17"/>
    </row>
    <row r="841" spans="1:1">
      <c r="A841" s="17"/>
    </row>
    <row r="842" spans="1:1">
      <c r="A842" s="17"/>
    </row>
    <row r="843" spans="1:1">
      <c r="A843" s="17"/>
    </row>
    <row r="844" spans="1:1">
      <c r="A844" s="17"/>
    </row>
    <row r="845" spans="1:1">
      <c r="A845" s="17"/>
    </row>
    <row r="846" spans="1:1">
      <c r="A846" s="17"/>
    </row>
    <row r="847" spans="1:1">
      <c r="A847" s="17"/>
    </row>
    <row r="848" spans="1:1">
      <c r="A848" s="17"/>
    </row>
    <row r="849" spans="1:1">
      <c r="A849" s="17"/>
    </row>
    <row r="850" spans="1:1">
      <c r="A850" s="17"/>
    </row>
    <row r="851" spans="1:1">
      <c r="A851" s="17"/>
    </row>
    <row r="852" spans="1:1">
      <c r="A852" s="17"/>
    </row>
    <row r="853" spans="1:1">
      <c r="A853" s="17"/>
    </row>
    <row r="854" spans="1:1">
      <c r="A854" s="17"/>
    </row>
    <row r="855" spans="1:1">
      <c r="A855" s="17"/>
    </row>
    <row r="856" spans="1:1">
      <c r="A856" s="17"/>
    </row>
    <row r="857" spans="1:1">
      <c r="A857" s="17"/>
    </row>
    <row r="858" spans="1:1">
      <c r="A858" s="17"/>
    </row>
    <row r="859" spans="1:1">
      <c r="A859" s="17"/>
    </row>
    <row r="860" spans="1:1">
      <c r="A860" s="17"/>
    </row>
    <row r="861" spans="1:1">
      <c r="A861" s="17"/>
    </row>
    <row r="862" spans="1:1">
      <c r="A862" s="17"/>
    </row>
    <row r="863" spans="1:1">
      <c r="A863" s="17"/>
    </row>
    <row r="864" spans="1:1">
      <c r="A864" s="17"/>
    </row>
    <row r="865" spans="1:1">
      <c r="A865" s="17"/>
    </row>
    <row r="866" spans="1:1">
      <c r="A866" s="17"/>
    </row>
    <row r="867" spans="1:1">
      <c r="A867" s="17"/>
    </row>
    <row r="868" spans="1:1">
      <c r="A868" s="17"/>
    </row>
    <row r="869" spans="1:1">
      <c r="A869" s="17"/>
    </row>
    <row r="870" spans="1:1">
      <c r="A870" s="17"/>
    </row>
    <row r="871" spans="1:1">
      <c r="A871" s="17"/>
    </row>
    <row r="872" spans="1:1">
      <c r="A872" s="17"/>
    </row>
    <row r="873" spans="1:1">
      <c r="A873" s="17"/>
    </row>
    <row r="874" spans="1:1">
      <c r="A874" s="17"/>
    </row>
    <row r="875" spans="1:1">
      <c r="A875" s="17"/>
    </row>
    <row r="876" spans="1:1">
      <c r="A876" s="17"/>
    </row>
    <row r="877" spans="1:1">
      <c r="A877" s="17"/>
    </row>
    <row r="878" spans="1:1">
      <c r="A878" s="17"/>
    </row>
    <row r="879" spans="1:1">
      <c r="A879" s="17"/>
    </row>
    <row r="880" spans="1:1">
      <c r="A880" s="17"/>
    </row>
    <row r="881" spans="1:1">
      <c r="A881" s="17"/>
    </row>
    <row r="882" spans="1:1">
      <c r="A882" s="17"/>
    </row>
    <row r="883" spans="1:1">
      <c r="A883" s="17"/>
    </row>
    <row r="884" spans="1:1">
      <c r="A884" s="17"/>
    </row>
    <row r="885" spans="1:1">
      <c r="A885" s="17"/>
    </row>
    <row r="886" spans="1:1">
      <c r="A886" s="17"/>
    </row>
    <row r="887" spans="1:1">
      <c r="A887" s="17"/>
    </row>
    <row r="888" spans="1:1">
      <c r="A888" s="17"/>
    </row>
    <row r="889" spans="1:1">
      <c r="A889" s="17"/>
    </row>
    <row r="890" spans="1:1">
      <c r="A890" s="17"/>
    </row>
    <row r="891" spans="1:1">
      <c r="A891" s="17"/>
    </row>
    <row r="892" spans="1:1">
      <c r="A892" s="17"/>
    </row>
    <row r="893" spans="1:1">
      <c r="A893" s="17"/>
    </row>
    <row r="894" spans="1:1">
      <c r="A894" s="17"/>
    </row>
    <row r="895" spans="1:1">
      <c r="A895" s="17"/>
    </row>
    <row r="896" spans="1:1">
      <c r="A896" s="17"/>
    </row>
    <row r="897" spans="1:1">
      <c r="A897" s="17"/>
    </row>
    <row r="898" spans="1:1">
      <c r="A898" s="17"/>
    </row>
    <row r="899" spans="1:1">
      <c r="A899" s="17"/>
    </row>
    <row r="900" spans="1:1">
      <c r="A900" s="17"/>
    </row>
    <row r="901" spans="1:1">
      <c r="A901" s="17"/>
    </row>
    <row r="902" spans="1:1">
      <c r="A902" s="17"/>
    </row>
    <row r="903" spans="1:1">
      <c r="A903" s="17"/>
    </row>
    <row r="904" spans="1:1">
      <c r="A904" s="17"/>
    </row>
    <row r="905" spans="1:1">
      <c r="A905" s="17"/>
    </row>
    <row r="906" spans="1:1">
      <c r="A906" s="17"/>
    </row>
    <row r="907" spans="1:1">
      <c r="A907" s="17"/>
    </row>
    <row r="908" spans="1:1">
      <c r="A908" s="17"/>
    </row>
    <row r="909" spans="1:1">
      <c r="A909" s="17"/>
    </row>
    <row r="910" spans="1:1">
      <c r="A910" s="17"/>
    </row>
    <row r="911" spans="1:1">
      <c r="A911" s="17"/>
    </row>
    <row r="912" spans="1:1">
      <c r="A912" s="17"/>
    </row>
    <row r="913" spans="1:1">
      <c r="A913" s="17"/>
    </row>
    <row r="914" spans="1:1">
      <c r="A914" s="17"/>
    </row>
    <row r="915" spans="1:1">
      <c r="A915" s="17"/>
    </row>
    <row r="916" spans="1:1">
      <c r="A916" s="17"/>
    </row>
    <row r="917" spans="1:1">
      <c r="A917" s="17"/>
    </row>
    <row r="918" spans="1:1">
      <c r="A918" s="17"/>
    </row>
    <row r="919" spans="1:1">
      <c r="A919" s="17"/>
    </row>
    <row r="920" spans="1:1">
      <c r="A920" s="17"/>
    </row>
    <row r="921" spans="1:1">
      <c r="A921" s="17"/>
    </row>
    <row r="922" spans="1:1">
      <c r="A922" s="17"/>
    </row>
    <row r="923" spans="1:1">
      <c r="A923" s="17"/>
    </row>
    <row r="924" spans="1:1">
      <c r="A924" s="17"/>
    </row>
    <row r="925" spans="1:1">
      <c r="A925" s="17"/>
    </row>
    <row r="926" spans="1:1">
      <c r="A926" s="17"/>
    </row>
    <row r="927" spans="1:1">
      <c r="A927" s="17"/>
    </row>
    <row r="928" spans="1:1">
      <c r="A928" s="17"/>
    </row>
    <row r="929" spans="1:1">
      <c r="A929" s="17"/>
    </row>
    <row r="930" spans="1:1">
      <c r="A930" s="17"/>
    </row>
    <row r="931" spans="1:1">
      <c r="A931" s="17"/>
    </row>
    <row r="932" spans="1:1">
      <c r="A932" s="17"/>
    </row>
    <row r="933" spans="1:1">
      <c r="A933" s="17"/>
    </row>
    <row r="934" spans="1:1">
      <c r="A934" s="17"/>
    </row>
    <row r="935" spans="1:1">
      <c r="A935" s="17"/>
    </row>
    <row r="936" spans="1:1">
      <c r="A936" s="17"/>
    </row>
    <row r="937" spans="1:1">
      <c r="A937" s="17"/>
    </row>
    <row r="938" spans="1:1">
      <c r="A938" s="17"/>
    </row>
    <row r="939" spans="1:1">
      <c r="A939" s="17"/>
    </row>
    <row r="940" spans="1:1">
      <c r="A940" s="17"/>
    </row>
    <row r="941" spans="1:1">
      <c r="A941" s="17"/>
    </row>
    <row r="942" spans="1:1">
      <c r="A942" s="17"/>
    </row>
    <row r="943" spans="1:1">
      <c r="A943" s="17"/>
    </row>
    <row r="944" spans="1:1">
      <c r="A944" s="17"/>
    </row>
    <row r="945" spans="1:1">
      <c r="A945" s="17"/>
    </row>
    <row r="946" spans="1:1">
      <c r="A946" s="17"/>
    </row>
    <row r="947" spans="1:1">
      <c r="A947" s="17"/>
    </row>
    <row r="948" spans="1:1">
      <c r="A948" s="17"/>
    </row>
    <row r="949" spans="1:1">
      <c r="A949" s="17"/>
    </row>
    <row r="950" spans="1:1">
      <c r="A950" s="17"/>
    </row>
    <row r="951" spans="1:1">
      <c r="A951" s="17"/>
    </row>
    <row r="952" spans="1:1">
      <c r="A952" s="17"/>
    </row>
    <row r="953" spans="1:1">
      <c r="A953" s="17"/>
    </row>
    <row r="954" spans="1:1">
      <c r="A954" s="17"/>
    </row>
    <row r="955" spans="1:1">
      <c r="A955" s="17"/>
    </row>
    <row r="956" spans="1:1">
      <c r="A956" s="17"/>
    </row>
    <row r="957" spans="1:1">
      <c r="A957" s="17"/>
    </row>
    <row r="958" spans="1:1">
      <c r="A958" s="17"/>
    </row>
    <row r="959" spans="1:1">
      <c r="A959" s="17"/>
    </row>
    <row r="960" spans="1:1">
      <c r="A960" s="17"/>
    </row>
    <row r="961" spans="1:1">
      <c r="A961" s="17"/>
    </row>
    <row r="962" spans="1:1">
      <c r="A962" s="17"/>
    </row>
    <row r="963" spans="1:1">
      <c r="A963" s="17"/>
    </row>
    <row r="964" spans="1:1">
      <c r="A964" s="17"/>
    </row>
    <row r="965" spans="1:1">
      <c r="A965" s="17"/>
    </row>
    <row r="966" spans="1:1">
      <c r="A966" s="17"/>
    </row>
    <row r="967" spans="1:1">
      <c r="A967" s="17"/>
    </row>
    <row r="968" spans="1:1">
      <c r="A968" s="17"/>
    </row>
    <row r="969" spans="1:1">
      <c r="A969" s="17"/>
    </row>
    <row r="970" spans="1:1">
      <c r="A970" s="17"/>
    </row>
    <row r="971" spans="1:1">
      <c r="A971" s="17"/>
    </row>
    <row r="972" spans="1:1">
      <c r="A972" s="17"/>
    </row>
    <row r="973" spans="1:1">
      <c r="A973" s="17"/>
    </row>
    <row r="974" spans="1:1">
      <c r="A974" s="17"/>
    </row>
    <row r="975" spans="1:1">
      <c r="A975" s="17"/>
    </row>
    <row r="976" spans="1:1">
      <c r="A976" s="17"/>
    </row>
    <row r="977" spans="1:1">
      <c r="A977" s="17"/>
    </row>
    <row r="978" spans="1:1">
      <c r="A978" s="17"/>
    </row>
    <row r="979" spans="1:1">
      <c r="A979" s="17"/>
    </row>
    <row r="980" spans="1:1">
      <c r="A980" s="17"/>
    </row>
    <row r="981" spans="1:1">
      <c r="A981" s="17"/>
    </row>
    <row r="982" spans="1:1">
      <c r="A982" s="17"/>
    </row>
    <row r="983" spans="1:1">
      <c r="A983" s="17"/>
    </row>
    <row r="984" spans="1:1">
      <c r="A984" s="17"/>
    </row>
    <row r="985" spans="1:1">
      <c r="A985" s="17"/>
    </row>
    <row r="986" spans="1:1">
      <c r="A986" s="17"/>
    </row>
    <row r="987" spans="1:1">
      <c r="A987" s="17"/>
    </row>
    <row r="988" spans="1:1">
      <c r="A988" s="17"/>
    </row>
    <row r="989" spans="1:1">
      <c r="A989" s="17"/>
    </row>
    <row r="990" spans="1:1">
      <c r="A990" s="17"/>
    </row>
    <row r="991" spans="1:1">
      <c r="A991" s="17"/>
    </row>
    <row r="992" spans="1:1">
      <c r="A992" s="17"/>
    </row>
    <row r="993" spans="1:1">
      <c r="A993" s="17"/>
    </row>
    <row r="994" spans="1:1">
      <c r="A994" s="17"/>
    </row>
    <row r="995" spans="1:1">
      <c r="A995" s="17"/>
    </row>
    <row r="996" spans="1:1">
      <c r="A996" s="17"/>
    </row>
    <row r="997" spans="1:1">
      <c r="A997" s="17"/>
    </row>
    <row r="998" spans="1:1">
      <c r="A998" s="17"/>
    </row>
    <row r="999" spans="1:1">
      <c r="A999" s="17"/>
    </row>
    <row r="1000" spans="1:1">
      <c r="A1000" s="17"/>
    </row>
    <row r="1001" spans="1:1">
      <c r="A1001" s="17"/>
    </row>
    <row r="1002" spans="1:1">
      <c r="A1002" s="17"/>
    </row>
  </sheetData>
  <mergeCells count="5">
    <mergeCell ref="A1:O3"/>
    <mergeCell ref="C4:F4"/>
    <mergeCell ref="G4:I4"/>
    <mergeCell ref="J4:L4"/>
    <mergeCell ref="M4:O4"/>
  </mergeCells>
  <pageMargins left="0" right="0" top="0" bottom="0" header="0" footer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outlinePr summaryBelow="0" summaryRight="0"/>
  </sheetPr>
  <dimension ref="A1:S1002"/>
  <sheetViews>
    <sheetView workbookViewId="0">
      <selection activeCell="O1" activeCellId="5" sqref="J1:J1048576 K1:K1048576 L1:L1048576 M1:M1048576 N1:N1048576 O1:O1048576"/>
    </sheetView>
  </sheetViews>
  <sheetFormatPr defaultColWidth="12.5703125" defaultRowHeight="12.75"/>
  <cols>
    <col min="2" max="2" width="5.140625" customWidth="1"/>
    <col min="3" max="4" width="10.140625" customWidth="1"/>
    <col min="5" max="5" width="6.42578125" customWidth="1"/>
    <col min="6" max="6" width="5.140625" customWidth="1"/>
    <col min="7" max="8" width="10.140625" customWidth="1"/>
    <col min="9" max="9" width="5.140625" customWidth="1"/>
    <col min="10" max="11" width="10.140625" customWidth="1"/>
    <col min="12" max="12" width="5.140625" customWidth="1"/>
    <col min="13" max="14" width="10.140625" customWidth="1"/>
    <col min="15" max="15" width="5.140625" customWidth="1"/>
  </cols>
  <sheetData>
    <row r="1" spans="1:15">
      <c r="A1" s="25" t="s">
        <v>6012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</row>
    <row r="2" spans="1:15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</row>
    <row r="3" spans="1:15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</row>
    <row r="4" spans="1:15">
      <c r="A4" s="11"/>
      <c r="B4" s="11"/>
      <c r="C4" s="25" t="s">
        <v>663</v>
      </c>
      <c r="D4" s="30"/>
      <c r="E4" s="30"/>
      <c r="F4" s="30"/>
      <c r="G4" s="25" t="s">
        <v>664</v>
      </c>
      <c r="H4" s="30"/>
      <c r="I4" s="30"/>
      <c r="J4" s="25" t="s">
        <v>667</v>
      </c>
      <c r="K4" s="30"/>
      <c r="L4" s="30"/>
      <c r="M4" s="25" t="s">
        <v>668</v>
      </c>
      <c r="N4" s="30"/>
      <c r="O4" s="30"/>
    </row>
    <row r="5" spans="1:15" ht="30">
      <c r="A5" s="11" t="s">
        <v>1</v>
      </c>
      <c r="B5" s="11" t="s">
        <v>669</v>
      </c>
      <c r="C5" s="9" t="s">
        <v>670</v>
      </c>
      <c r="D5" s="9" t="s">
        <v>671</v>
      </c>
      <c r="E5" s="9" t="s">
        <v>672</v>
      </c>
      <c r="F5" s="9" t="s">
        <v>673</v>
      </c>
      <c r="G5" s="9" t="s">
        <v>670</v>
      </c>
      <c r="H5" s="9" t="s">
        <v>671</v>
      </c>
      <c r="I5" s="9" t="s">
        <v>673</v>
      </c>
      <c r="J5" s="9" t="s">
        <v>670</v>
      </c>
      <c r="K5" s="9" t="s">
        <v>671</v>
      </c>
      <c r="L5" s="9" t="s">
        <v>673</v>
      </c>
      <c r="M5" s="9" t="s">
        <v>670</v>
      </c>
      <c r="N5" s="9" t="s">
        <v>671</v>
      </c>
      <c r="O5" s="9" t="s">
        <v>673</v>
      </c>
    </row>
    <row r="6" spans="1:15" ht="20.25">
      <c r="A6" s="9" t="s">
        <v>12</v>
      </c>
      <c r="B6" s="13">
        <v>58635</v>
      </c>
      <c r="C6" s="13" t="s">
        <v>674</v>
      </c>
      <c r="D6" s="13" t="s">
        <v>674</v>
      </c>
      <c r="E6" s="13" t="s">
        <v>697</v>
      </c>
      <c r="F6" s="13">
        <v>0</v>
      </c>
      <c r="G6" s="15" t="s">
        <v>677</v>
      </c>
      <c r="H6" s="13" t="s">
        <v>676</v>
      </c>
      <c r="I6" s="13">
        <v>-1E-3</v>
      </c>
      <c r="J6" s="13" t="s">
        <v>775</v>
      </c>
      <c r="K6" s="13" t="s">
        <v>775</v>
      </c>
      <c r="L6" s="14"/>
      <c r="M6" s="15" t="s">
        <v>963</v>
      </c>
      <c r="N6" s="13" t="s">
        <v>680</v>
      </c>
      <c r="O6" s="13">
        <v>-1E-3</v>
      </c>
    </row>
    <row r="7" spans="1:15" ht="23.25">
      <c r="A7" s="16" t="s">
        <v>23</v>
      </c>
      <c r="B7" s="13">
        <v>38</v>
      </c>
      <c r="C7" s="13" t="s">
        <v>1378</v>
      </c>
      <c r="D7" s="13" t="s">
        <v>1396</v>
      </c>
      <c r="E7" s="13">
        <v>0.53200000000000003</v>
      </c>
      <c r="F7" s="14"/>
      <c r="G7" s="13" t="s">
        <v>6013</v>
      </c>
      <c r="H7" s="13" t="s">
        <v>6014</v>
      </c>
      <c r="I7" s="14"/>
      <c r="J7" s="13" t="s">
        <v>6015</v>
      </c>
      <c r="K7" s="13" t="s">
        <v>6016</v>
      </c>
      <c r="L7" s="14"/>
      <c r="M7" s="13" t="s">
        <v>2294</v>
      </c>
      <c r="N7" s="13" t="s">
        <v>1954</v>
      </c>
      <c r="O7" s="14"/>
    </row>
    <row r="8" spans="1:15" ht="20.25">
      <c r="A8" s="16" t="s">
        <v>33</v>
      </c>
      <c r="B8" s="13">
        <v>7473</v>
      </c>
      <c r="C8" s="15" t="s">
        <v>989</v>
      </c>
      <c r="D8" s="13" t="s">
        <v>1901</v>
      </c>
      <c r="E8" s="13" t="s">
        <v>697</v>
      </c>
      <c r="F8" s="13">
        <v>-3.0000000000000001E-3</v>
      </c>
      <c r="G8" s="15" t="s">
        <v>2981</v>
      </c>
      <c r="H8" s="13" t="s">
        <v>2889</v>
      </c>
      <c r="I8" s="13">
        <v>-7.0000000000000001E-3</v>
      </c>
      <c r="J8" s="13" t="s">
        <v>6017</v>
      </c>
      <c r="K8" s="13" t="s">
        <v>4395</v>
      </c>
      <c r="L8" s="14"/>
      <c r="M8" s="15" t="s">
        <v>2576</v>
      </c>
      <c r="N8" s="13" t="s">
        <v>2427</v>
      </c>
      <c r="O8" s="13">
        <v>-6.0000000000000001E-3</v>
      </c>
    </row>
    <row r="9" spans="1:15" ht="20.25">
      <c r="A9" s="16" t="s">
        <v>43</v>
      </c>
      <c r="B9" s="13">
        <v>0</v>
      </c>
      <c r="C9" s="13" t="s">
        <v>1406</v>
      </c>
      <c r="D9" s="13" t="s">
        <v>1406</v>
      </c>
      <c r="E9" s="14"/>
      <c r="F9" s="14"/>
      <c r="G9" s="13" t="s">
        <v>1407</v>
      </c>
      <c r="H9" s="13" t="s">
        <v>1407</v>
      </c>
      <c r="I9" s="14"/>
      <c r="J9" s="13" t="s">
        <v>1406</v>
      </c>
      <c r="K9" s="13" t="s">
        <v>1406</v>
      </c>
      <c r="L9" s="14"/>
      <c r="M9" s="13" t="s">
        <v>1406</v>
      </c>
      <c r="N9" s="13" t="s">
        <v>1406</v>
      </c>
      <c r="O9" s="14"/>
    </row>
    <row r="10" spans="1:15" ht="47.25">
      <c r="A10" s="16" t="s">
        <v>47</v>
      </c>
      <c r="B10" s="13">
        <v>59</v>
      </c>
      <c r="C10" s="13" t="s">
        <v>6018</v>
      </c>
      <c r="D10" s="13" t="s">
        <v>6019</v>
      </c>
      <c r="E10" s="13">
        <v>5.2999999999999999E-2</v>
      </c>
      <c r="F10" s="14"/>
      <c r="G10" s="13" t="s">
        <v>6020</v>
      </c>
      <c r="H10" s="13" t="s">
        <v>6021</v>
      </c>
      <c r="I10" s="14"/>
      <c r="J10" s="13" t="s">
        <v>6022</v>
      </c>
      <c r="K10" s="13" t="s">
        <v>6023</v>
      </c>
      <c r="L10" s="14"/>
      <c r="M10" s="13" t="s">
        <v>1102</v>
      </c>
      <c r="N10" s="13" t="s">
        <v>858</v>
      </c>
      <c r="O10" s="14"/>
    </row>
    <row r="11" spans="1:15" ht="20.25">
      <c r="A11" s="16" t="s">
        <v>55</v>
      </c>
      <c r="B11" s="13">
        <v>775</v>
      </c>
      <c r="C11" s="13" t="s">
        <v>6024</v>
      </c>
      <c r="D11" s="13" t="s">
        <v>6025</v>
      </c>
      <c r="E11" s="13">
        <v>3.1E-2</v>
      </c>
      <c r="F11" s="14"/>
      <c r="G11" s="13" t="s">
        <v>6026</v>
      </c>
      <c r="H11" s="13" t="s">
        <v>6027</v>
      </c>
      <c r="I11" s="14"/>
      <c r="J11" s="13" t="s">
        <v>6028</v>
      </c>
      <c r="K11" s="13" t="s">
        <v>6029</v>
      </c>
      <c r="L11" s="14"/>
      <c r="M11" s="13" t="s">
        <v>3579</v>
      </c>
      <c r="N11" s="15" t="s">
        <v>2412</v>
      </c>
      <c r="O11" s="13">
        <f>0.005</f>
        <v>5.0000000000000001E-3</v>
      </c>
    </row>
    <row r="12" spans="1:15" ht="35.25">
      <c r="A12" s="16" t="s">
        <v>66</v>
      </c>
      <c r="B12" s="13">
        <v>231</v>
      </c>
      <c r="C12" s="13" t="s">
        <v>6030</v>
      </c>
      <c r="D12" s="13" t="s">
        <v>6025</v>
      </c>
      <c r="E12" s="13">
        <v>1.4999999999999999E-2</v>
      </c>
      <c r="F12" s="14"/>
      <c r="G12" s="13" t="s">
        <v>6031</v>
      </c>
      <c r="H12" s="13" t="s">
        <v>6032</v>
      </c>
      <c r="I12" s="14"/>
      <c r="J12" s="13" t="s">
        <v>6033</v>
      </c>
      <c r="K12" s="13" t="s">
        <v>6034</v>
      </c>
      <c r="L12" s="14"/>
      <c r="M12" s="15" t="s">
        <v>2389</v>
      </c>
      <c r="N12" s="13" t="s">
        <v>6035</v>
      </c>
      <c r="O12" s="13">
        <v>-5.8999999999999997E-2</v>
      </c>
    </row>
    <row r="13" spans="1:15" ht="35.25">
      <c r="A13" s="16" t="s">
        <v>77</v>
      </c>
      <c r="B13" s="13">
        <v>7523</v>
      </c>
      <c r="C13" s="15" t="s">
        <v>695</v>
      </c>
      <c r="D13" s="13" t="s">
        <v>696</v>
      </c>
      <c r="E13" s="13" t="s">
        <v>697</v>
      </c>
      <c r="F13" s="13">
        <v>-1E-3</v>
      </c>
      <c r="G13" s="15" t="s">
        <v>1967</v>
      </c>
      <c r="H13" s="13" t="s">
        <v>3012</v>
      </c>
      <c r="I13" s="13">
        <v>-6.0000000000000001E-3</v>
      </c>
      <c r="J13" s="13" t="s">
        <v>896</v>
      </c>
      <c r="K13" s="13" t="s">
        <v>4862</v>
      </c>
      <c r="L13" s="14"/>
      <c r="M13" s="15" t="s">
        <v>765</v>
      </c>
      <c r="N13" s="13" t="s">
        <v>801</v>
      </c>
      <c r="O13" s="13">
        <v>-6.0000000000000001E-3</v>
      </c>
    </row>
    <row r="14" spans="1:15" ht="20.25">
      <c r="A14" s="16" t="s">
        <v>84</v>
      </c>
      <c r="B14" s="13">
        <v>47339</v>
      </c>
      <c r="C14" s="15" t="s">
        <v>698</v>
      </c>
      <c r="D14" s="13" t="s">
        <v>677</v>
      </c>
      <c r="E14" s="13" t="s">
        <v>697</v>
      </c>
      <c r="F14" s="13">
        <v>-2E-3</v>
      </c>
      <c r="G14" s="15" t="s">
        <v>674</v>
      </c>
      <c r="H14" s="13" t="s">
        <v>766</v>
      </c>
      <c r="I14" s="13">
        <v>-1E-3</v>
      </c>
      <c r="J14" s="13" t="s">
        <v>2413</v>
      </c>
      <c r="K14" s="13" t="s">
        <v>4177</v>
      </c>
      <c r="L14" s="14"/>
      <c r="M14" s="13" t="s">
        <v>5167</v>
      </c>
      <c r="N14" s="13" t="s">
        <v>6036</v>
      </c>
      <c r="O14" s="14"/>
    </row>
    <row r="15" spans="1:15" ht="23.25">
      <c r="A15" s="16" t="s">
        <v>95</v>
      </c>
      <c r="B15" s="13">
        <v>1877</v>
      </c>
      <c r="C15" s="15" t="s">
        <v>795</v>
      </c>
      <c r="D15" s="13" t="s">
        <v>674</v>
      </c>
      <c r="E15" s="13" t="s">
        <v>697</v>
      </c>
      <c r="F15" s="13">
        <v>-1E-3</v>
      </c>
      <c r="G15" s="13" t="s">
        <v>3775</v>
      </c>
      <c r="H15" s="13" t="s">
        <v>6037</v>
      </c>
      <c r="I15" s="14"/>
      <c r="J15" s="13" t="s">
        <v>6038</v>
      </c>
      <c r="K15" s="13" t="s">
        <v>6039</v>
      </c>
      <c r="L15" s="14"/>
      <c r="M15" s="15" t="s">
        <v>864</v>
      </c>
      <c r="N15" s="13" t="s">
        <v>2326</v>
      </c>
      <c r="O15" s="13">
        <v>-2.5999999999999999E-2</v>
      </c>
    </row>
    <row r="16" spans="1:15" ht="23.25">
      <c r="A16" s="16" t="s">
        <v>105</v>
      </c>
      <c r="B16" s="13">
        <v>216</v>
      </c>
      <c r="C16" s="13" t="s">
        <v>1024</v>
      </c>
      <c r="D16" s="13" t="s">
        <v>6040</v>
      </c>
      <c r="E16" s="13">
        <v>0.94499999999999995</v>
      </c>
      <c r="F16" s="14"/>
      <c r="G16" s="13" t="s">
        <v>6041</v>
      </c>
      <c r="H16" s="13" t="s">
        <v>6042</v>
      </c>
      <c r="I16" s="14"/>
      <c r="J16" s="13" t="s">
        <v>6043</v>
      </c>
      <c r="K16" s="13" t="s">
        <v>6044</v>
      </c>
      <c r="L16" s="14"/>
      <c r="M16" s="15" t="s">
        <v>3872</v>
      </c>
      <c r="N16" s="13" t="s">
        <v>3789</v>
      </c>
      <c r="O16" s="13">
        <v>-3.4000000000000002E-2</v>
      </c>
    </row>
    <row r="17" spans="1:15" ht="23.25">
      <c r="A17" s="16" t="s">
        <v>115</v>
      </c>
      <c r="B17" s="13">
        <v>849</v>
      </c>
      <c r="C17" s="13" t="s">
        <v>6045</v>
      </c>
      <c r="D17" s="13" t="s">
        <v>6046</v>
      </c>
      <c r="E17" s="13">
        <v>3.4000000000000002E-2</v>
      </c>
      <c r="F17" s="14"/>
      <c r="G17" s="13" t="s">
        <v>6047</v>
      </c>
      <c r="H17" s="13" t="s">
        <v>6048</v>
      </c>
      <c r="I17" s="14"/>
      <c r="J17" s="13" t="s">
        <v>6049</v>
      </c>
      <c r="K17" s="13" t="s">
        <v>6050</v>
      </c>
      <c r="L17" s="14"/>
      <c r="M17" s="15" t="s">
        <v>3753</v>
      </c>
      <c r="N17" s="13" t="s">
        <v>6051</v>
      </c>
      <c r="O17" s="13">
        <v>-1.0999999999999999E-2</v>
      </c>
    </row>
    <row r="18" spans="1:15" ht="20.25">
      <c r="A18" s="16" t="s">
        <v>125</v>
      </c>
      <c r="B18" s="13">
        <v>52972</v>
      </c>
      <c r="C18" s="13" t="s">
        <v>701</v>
      </c>
      <c r="D18" s="13" t="s">
        <v>676</v>
      </c>
      <c r="E18" s="13">
        <v>3.9E-2</v>
      </c>
      <c r="F18" s="14"/>
      <c r="G18" s="13" t="s">
        <v>795</v>
      </c>
      <c r="H18" s="13" t="s">
        <v>795</v>
      </c>
      <c r="I18" s="14"/>
      <c r="J18" s="15" t="s">
        <v>2326</v>
      </c>
      <c r="K18" s="13" t="s">
        <v>2412</v>
      </c>
      <c r="L18" s="13">
        <v>-5.0000000000000001E-3</v>
      </c>
      <c r="M18" s="13" t="s">
        <v>6052</v>
      </c>
      <c r="N18" s="13" t="s">
        <v>6053</v>
      </c>
      <c r="O18" s="14"/>
    </row>
    <row r="19" spans="1:15" ht="23.25">
      <c r="A19" s="16" t="s">
        <v>135</v>
      </c>
      <c r="B19" s="13">
        <v>3331</v>
      </c>
      <c r="C19" s="15" t="s">
        <v>2294</v>
      </c>
      <c r="D19" s="13" t="s">
        <v>1112</v>
      </c>
      <c r="E19" s="13">
        <v>2E-3</v>
      </c>
      <c r="F19" s="13">
        <v>-2E-3</v>
      </c>
      <c r="G19" s="13" t="s">
        <v>6054</v>
      </c>
      <c r="H19" s="13" t="s">
        <v>6055</v>
      </c>
      <c r="I19" s="14"/>
      <c r="J19" s="13" t="s">
        <v>6056</v>
      </c>
      <c r="K19" s="13" t="s">
        <v>6057</v>
      </c>
      <c r="L19" s="14"/>
      <c r="M19" s="15" t="s">
        <v>3978</v>
      </c>
      <c r="N19" s="13" t="s">
        <v>6058</v>
      </c>
      <c r="O19" s="13">
        <v>-8.9999999999999993E-3</v>
      </c>
    </row>
    <row r="20" spans="1:15" ht="23.25">
      <c r="A20" s="16" t="s">
        <v>144</v>
      </c>
      <c r="B20" s="13">
        <v>5234</v>
      </c>
      <c r="C20" s="13" t="s">
        <v>747</v>
      </c>
      <c r="D20" s="13" t="s">
        <v>2294</v>
      </c>
      <c r="E20" s="13">
        <v>7.4999999999999997E-2</v>
      </c>
      <c r="F20" s="14"/>
      <c r="G20" s="13" t="s">
        <v>5625</v>
      </c>
      <c r="H20" s="13" t="s">
        <v>2176</v>
      </c>
      <c r="I20" s="14"/>
      <c r="J20" s="13" t="s">
        <v>4049</v>
      </c>
      <c r="K20" s="13" t="s">
        <v>6059</v>
      </c>
      <c r="L20" s="14"/>
      <c r="M20" s="13" t="s">
        <v>6060</v>
      </c>
      <c r="N20" s="13" t="s">
        <v>3903</v>
      </c>
      <c r="O20" s="14"/>
    </row>
    <row r="21" spans="1:15" ht="20.25">
      <c r="A21" s="16" t="s">
        <v>154</v>
      </c>
      <c r="B21" s="13">
        <v>4415</v>
      </c>
      <c r="C21" s="13" t="s">
        <v>695</v>
      </c>
      <c r="D21" s="13" t="s">
        <v>714</v>
      </c>
      <c r="E21" s="13">
        <v>0.13800000000000001</v>
      </c>
      <c r="F21" s="14"/>
      <c r="G21" s="13" t="s">
        <v>972</v>
      </c>
      <c r="H21" s="13" t="s">
        <v>6061</v>
      </c>
      <c r="I21" s="14"/>
      <c r="J21" s="13" t="s">
        <v>3745</v>
      </c>
      <c r="K21" s="13" t="s">
        <v>6062</v>
      </c>
      <c r="L21" s="14"/>
      <c r="M21" s="13" t="s">
        <v>6063</v>
      </c>
      <c r="N21" s="13" t="s">
        <v>1022</v>
      </c>
      <c r="O21" s="14"/>
    </row>
    <row r="22" spans="1:15" ht="35.25">
      <c r="A22" s="16" t="s">
        <v>161</v>
      </c>
      <c r="B22" s="13">
        <v>3397</v>
      </c>
      <c r="C22" s="13" t="s">
        <v>726</v>
      </c>
      <c r="D22" s="13" t="s">
        <v>701</v>
      </c>
      <c r="E22" s="13">
        <v>0.127</v>
      </c>
      <c r="F22" s="14"/>
      <c r="G22" s="13" t="s">
        <v>6064</v>
      </c>
      <c r="H22" s="13" t="s">
        <v>6065</v>
      </c>
      <c r="I22" s="14"/>
      <c r="J22" s="13" t="s">
        <v>6066</v>
      </c>
      <c r="K22" s="13" t="s">
        <v>6067</v>
      </c>
      <c r="L22" s="14"/>
      <c r="M22" s="13" t="s">
        <v>6068</v>
      </c>
      <c r="N22" s="15" t="s">
        <v>2326</v>
      </c>
      <c r="O22" s="13">
        <f>0.008</f>
        <v>8.0000000000000002E-3</v>
      </c>
    </row>
    <row r="23" spans="1:15" ht="23.25">
      <c r="A23" s="16" t="s">
        <v>172</v>
      </c>
      <c r="B23" s="13">
        <v>2492</v>
      </c>
      <c r="C23" s="13" t="s">
        <v>864</v>
      </c>
      <c r="D23" s="13" t="s">
        <v>1273</v>
      </c>
      <c r="E23" s="13">
        <v>4.3999999999999997E-2</v>
      </c>
      <c r="F23" s="14"/>
      <c r="G23" s="13" t="s">
        <v>6069</v>
      </c>
      <c r="H23" s="13" t="s">
        <v>6070</v>
      </c>
      <c r="I23" s="14"/>
      <c r="J23" s="13" t="s">
        <v>6071</v>
      </c>
      <c r="K23" s="13" t="s">
        <v>6072</v>
      </c>
      <c r="L23" s="14"/>
      <c r="M23" s="13" t="s">
        <v>2457</v>
      </c>
      <c r="N23" s="13" t="s">
        <v>6073</v>
      </c>
      <c r="O23" s="14"/>
    </row>
    <row r="24" spans="1:15" ht="20.25">
      <c r="A24" s="11" t="s">
        <v>182</v>
      </c>
      <c r="B24" s="13">
        <v>21846</v>
      </c>
      <c r="C24" s="15" t="s">
        <v>1060</v>
      </c>
      <c r="D24" s="13" t="s">
        <v>803</v>
      </c>
      <c r="E24" s="13" t="s">
        <v>697</v>
      </c>
      <c r="F24" s="13">
        <v>-3.0000000000000001E-3</v>
      </c>
      <c r="G24" s="15" t="s">
        <v>6074</v>
      </c>
      <c r="H24" s="13" t="s">
        <v>6075</v>
      </c>
      <c r="I24" s="13">
        <v>-2.7E-2</v>
      </c>
      <c r="J24" s="13" t="s">
        <v>6076</v>
      </c>
      <c r="K24" s="13" t="s">
        <v>4345</v>
      </c>
      <c r="L24" s="14"/>
      <c r="M24" s="15" t="s">
        <v>1257</v>
      </c>
      <c r="N24" s="13" t="s">
        <v>3160</v>
      </c>
      <c r="O24" s="13">
        <v>-8.9999999999999993E-3</v>
      </c>
    </row>
    <row r="25" spans="1:15" ht="23.25">
      <c r="A25" s="16" t="s">
        <v>192</v>
      </c>
      <c r="B25" s="13">
        <v>1923</v>
      </c>
      <c r="C25" s="15" t="s">
        <v>2167</v>
      </c>
      <c r="D25" s="13" t="s">
        <v>5254</v>
      </c>
      <c r="E25" s="13" t="s">
        <v>697</v>
      </c>
      <c r="F25" s="13">
        <v>-8.9999999999999993E-3</v>
      </c>
      <c r="G25" s="15" t="s">
        <v>6077</v>
      </c>
      <c r="H25" s="13" t="s">
        <v>6078</v>
      </c>
      <c r="I25" s="13">
        <v>-5.5E-2</v>
      </c>
      <c r="J25" s="13" t="s">
        <v>6079</v>
      </c>
      <c r="K25" s="13" t="s">
        <v>6080</v>
      </c>
      <c r="L25" s="14"/>
      <c r="M25" s="15" t="s">
        <v>2871</v>
      </c>
      <c r="N25" s="13" t="s">
        <v>2362</v>
      </c>
      <c r="O25" s="13">
        <v>-1.9E-2</v>
      </c>
    </row>
    <row r="26" spans="1:15" ht="20.25">
      <c r="A26" s="16" t="s">
        <v>202</v>
      </c>
      <c r="B26" s="13">
        <v>59</v>
      </c>
      <c r="C26" s="13" t="s">
        <v>6081</v>
      </c>
      <c r="D26" s="13" t="s">
        <v>6082</v>
      </c>
      <c r="E26" s="13">
        <v>5.8999999999999997E-2</v>
      </c>
      <c r="F26" s="14"/>
      <c r="G26" s="13" t="s">
        <v>6083</v>
      </c>
      <c r="H26" s="13" t="s">
        <v>6084</v>
      </c>
      <c r="I26" s="14"/>
      <c r="J26" s="13" t="s">
        <v>6085</v>
      </c>
      <c r="K26" s="13" t="s">
        <v>6086</v>
      </c>
      <c r="L26" s="14"/>
      <c r="M26" s="13" t="s">
        <v>1102</v>
      </c>
      <c r="N26" s="15" t="s">
        <v>1174</v>
      </c>
      <c r="O26" s="13">
        <f>0.003</f>
        <v>3.0000000000000001E-3</v>
      </c>
    </row>
    <row r="27" spans="1:15" ht="23.25">
      <c r="A27" s="16" t="s">
        <v>207</v>
      </c>
      <c r="B27" s="13">
        <v>564</v>
      </c>
      <c r="C27" s="13" t="s">
        <v>2849</v>
      </c>
      <c r="D27" s="13" t="s">
        <v>1184</v>
      </c>
      <c r="E27" s="13">
        <v>0.33400000000000002</v>
      </c>
      <c r="F27" s="14"/>
      <c r="G27" s="13" t="s">
        <v>6087</v>
      </c>
      <c r="H27" s="13" t="s">
        <v>6088</v>
      </c>
      <c r="I27" s="14"/>
      <c r="J27" s="13" t="s">
        <v>6089</v>
      </c>
      <c r="K27" s="13" t="s">
        <v>6090</v>
      </c>
      <c r="L27" s="14"/>
      <c r="M27" s="13" t="s">
        <v>2685</v>
      </c>
      <c r="N27" s="15" t="s">
        <v>1043</v>
      </c>
      <c r="O27" s="13">
        <f>0.012</f>
        <v>1.2E-2</v>
      </c>
    </row>
    <row r="28" spans="1:15" ht="23.25">
      <c r="A28" s="16" t="s">
        <v>217</v>
      </c>
      <c r="B28" s="13">
        <v>2135</v>
      </c>
      <c r="C28" s="15" t="s">
        <v>5658</v>
      </c>
      <c r="D28" s="13" t="s">
        <v>2015</v>
      </c>
      <c r="E28" s="13" t="s">
        <v>697</v>
      </c>
      <c r="F28" s="13">
        <v>-7.0000000000000001E-3</v>
      </c>
      <c r="G28" s="13" t="s">
        <v>6091</v>
      </c>
      <c r="H28" s="13" t="s">
        <v>6092</v>
      </c>
      <c r="I28" s="14"/>
      <c r="J28" s="13" t="s">
        <v>4146</v>
      </c>
      <c r="K28" s="13" t="s">
        <v>6093</v>
      </c>
      <c r="L28" s="14"/>
      <c r="M28" s="13" t="s">
        <v>2291</v>
      </c>
      <c r="N28" s="13" t="s">
        <v>2521</v>
      </c>
      <c r="O28" s="14"/>
    </row>
    <row r="29" spans="1:15" ht="23.25">
      <c r="A29" s="16" t="s">
        <v>228</v>
      </c>
      <c r="B29" s="13">
        <v>5124</v>
      </c>
      <c r="C29" s="15" t="s">
        <v>1078</v>
      </c>
      <c r="D29" s="13" t="s">
        <v>727</v>
      </c>
      <c r="E29" s="13" t="s">
        <v>697</v>
      </c>
      <c r="F29" s="13">
        <v>-5.0000000000000001E-3</v>
      </c>
      <c r="G29" s="15" t="s">
        <v>6094</v>
      </c>
      <c r="H29" s="13" t="s">
        <v>1949</v>
      </c>
      <c r="I29" s="13">
        <v>-1.2999999999999999E-2</v>
      </c>
      <c r="J29" s="13" t="s">
        <v>6095</v>
      </c>
      <c r="K29" s="13" t="s">
        <v>6096</v>
      </c>
      <c r="L29" s="14"/>
      <c r="M29" s="13" t="s">
        <v>3776</v>
      </c>
      <c r="N29" s="13" t="s">
        <v>6097</v>
      </c>
      <c r="O29" s="14"/>
    </row>
    <row r="30" spans="1:15" ht="23.25">
      <c r="A30" s="16" t="s">
        <v>234</v>
      </c>
      <c r="B30" s="13">
        <v>7420</v>
      </c>
      <c r="C30" s="15" t="s">
        <v>6098</v>
      </c>
      <c r="D30" s="13" t="s">
        <v>3804</v>
      </c>
      <c r="E30" s="13" t="s">
        <v>697</v>
      </c>
      <c r="F30" s="13">
        <v>-6.0000000000000001E-3</v>
      </c>
      <c r="G30" s="15" t="s">
        <v>4442</v>
      </c>
      <c r="H30" s="13" t="s">
        <v>6099</v>
      </c>
      <c r="I30" s="13">
        <v>-2.5000000000000001E-2</v>
      </c>
      <c r="J30" s="13" t="s">
        <v>6100</v>
      </c>
      <c r="K30" s="13" t="s">
        <v>6101</v>
      </c>
      <c r="L30" s="14"/>
      <c r="M30" s="13" t="s">
        <v>3063</v>
      </c>
      <c r="N30" s="13" t="s">
        <v>6102</v>
      </c>
      <c r="O30" s="14"/>
    </row>
    <row r="31" spans="1:15" ht="20.25">
      <c r="A31" s="16" t="s">
        <v>244</v>
      </c>
      <c r="B31" s="13">
        <v>1099</v>
      </c>
      <c r="C31" s="15" t="s">
        <v>1954</v>
      </c>
      <c r="D31" s="13" t="s">
        <v>3559</v>
      </c>
      <c r="E31" s="13" t="s">
        <v>697</v>
      </c>
      <c r="F31" s="13">
        <v>-4.0000000000000001E-3</v>
      </c>
      <c r="G31" s="13" t="s">
        <v>6103</v>
      </c>
      <c r="H31" s="13" t="s">
        <v>6104</v>
      </c>
      <c r="I31" s="14"/>
      <c r="J31" s="13" t="s">
        <v>6105</v>
      </c>
      <c r="K31" s="13" t="s">
        <v>6106</v>
      </c>
      <c r="L31" s="14"/>
      <c r="M31" s="13" t="s">
        <v>701</v>
      </c>
      <c r="N31" s="13" t="s">
        <v>1078</v>
      </c>
      <c r="O31" s="14"/>
    </row>
    <row r="32" spans="1:15" ht="23.25">
      <c r="A32" s="16" t="s">
        <v>248</v>
      </c>
      <c r="B32" s="13">
        <v>1290</v>
      </c>
      <c r="C32" s="15" t="s">
        <v>927</v>
      </c>
      <c r="D32" s="13" t="s">
        <v>2302</v>
      </c>
      <c r="E32" s="13" t="s">
        <v>697</v>
      </c>
      <c r="F32" s="13">
        <v>-3.0000000000000001E-3</v>
      </c>
      <c r="G32" s="15" t="s">
        <v>6107</v>
      </c>
      <c r="H32" s="13" t="s">
        <v>6108</v>
      </c>
      <c r="I32" s="13">
        <v>-8.2000000000000003E-2</v>
      </c>
      <c r="J32" s="13" t="s">
        <v>6109</v>
      </c>
      <c r="K32" s="13" t="s">
        <v>6110</v>
      </c>
      <c r="L32" s="14"/>
      <c r="M32" s="15" t="s">
        <v>2685</v>
      </c>
      <c r="N32" s="13" t="s">
        <v>2412</v>
      </c>
      <c r="O32" s="13">
        <v>-1.2999999999999999E-2</v>
      </c>
    </row>
    <row r="33" spans="1:15" ht="23.25">
      <c r="A33" s="16" t="s">
        <v>255</v>
      </c>
      <c r="B33" s="13">
        <v>173</v>
      </c>
      <c r="C33" s="13" t="s">
        <v>6111</v>
      </c>
      <c r="D33" s="13" t="s">
        <v>2026</v>
      </c>
      <c r="E33" s="13">
        <v>0.1</v>
      </c>
      <c r="F33" s="14"/>
      <c r="G33" s="13" t="s">
        <v>6112</v>
      </c>
      <c r="H33" s="13" t="s">
        <v>6113</v>
      </c>
      <c r="I33" s="14"/>
      <c r="J33" s="13" t="s">
        <v>6114</v>
      </c>
      <c r="K33" s="13" t="s">
        <v>6115</v>
      </c>
      <c r="L33" s="14"/>
      <c r="M33" s="15" t="s">
        <v>2824</v>
      </c>
      <c r="N33" s="13" t="s">
        <v>2766</v>
      </c>
      <c r="O33" s="13">
        <v>-8.0000000000000002E-3</v>
      </c>
    </row>
    <row r="34" spans="1:15" ht="23.25">
      <c r="A34" s="16" t="s">
        <v>263</v>
      </c>
      <c r="B34" s="13">
        <v>3517</v>
      </c>
      <c r="C34" s="13" t="s">
        <v>3728</v>
      </c>
      <c r="D34" s="13" t="s">
        <v>1111</v>
      </c>
      <c r="E34" s="13">
        <v>0.13800000000000001</v>
      </c>
      <c r="F34" s="14"/>
      <c r="G34" s="13" t="s">
        <v>1543</v>
      </c>
      <c r="H34" s="13" t="s">
        <v>5401</v>
      </c>
      <c r="I34" s="14"/>
      <c r="J34" s="13" t="s">
        <v>6116</v>
      </c>
      <c r="K34" s="13" t="s">
        <v>6117</v>
      </c>
      <c r="L34" s="14"/>
      <c r="M34" s="15" t="s">
        <v>1538</v>
      </c>
      <c r="N34" s="13" t="s">
        <v>2326</v>
      </c>
      <c r="O34" s="13">
        <v>-1.2E-2</v>
      </c>
    </row>
    <row r="35" spans="1:15" ht="23.25">
      <c r="A35" s="16" t="s">
        <v>271</v>
      </c>
      <c r="B35" s="13">
        <v>0</v>
      </c>
      <c r="C35" s="13" t="s">
        <v>1406</v>
      </c>
      <c r="D35" s="13" t="s">
        <v>1406</v>
      </c>
      <c r="E35" s="14"/>
      <c r="F35" s="14"/>
      <c r="G35" s="13" t="s">
        <v>1407</v>
      </c>
      <c r="H35" s="13" t="s">
        <v>1407</v>
      </c>
      <c r="I35" s="14"/>
      <c r="J35" s="13" t="s">
        <v>1406</v>
      </c>
      <c r="K35" s="13" t="s">
        <v>1406</v>
      </c>
      <c r="L35" s="14"/>
      <c r="M35" s="13" t="s">
        <v>1406</v>
      </c>
      <c r="N35" s="13" t="s">
        <v>1406</v>
      </c>
      <c r="O35" s="14"/>
    </row>
    <row r="36" spans="1:15" ht="47.25">
      <c r="A36" s="16" t="s">
        <v>272</v>
      </c>
      <c r="B36" s="13">
        <v>1130</v>
      </c>
      <c r="C36" s="13" t="s">
        <v>6118</v>
      </c>
      <c r="D36" s="13" t="s">
        <v>6119</v>
      </c>
      <c r="E36" s="13">
        <v>0.33600000000000002</v>
      </c>
      <c r="F36" s="14"/>
      <c r="G36" s="15" t="s">
        <v>6120</v>
      </c>
      <c r="H36" s="13" t="s">
        <v>6121</v>
      </c>
      <c r="I36" s="13">
        <v>-4.9000000000000002E-2</v>
      </c>
      <c r="J36" s="13" t="s">
        <v>6122</v>
      </c>
      <c r="K36" s="13" t="s">
        <v>6123</v>
      </c>
      <c r="L36" s="14"/>
      <c r="M36" s="15" t="s">
        <v>3978</v>
      </c>
      <c r="N36" s="13" t="s">
        <v>6124</v>
      </c>
      <c r="O36" s="13">
        <v>-7.0000000000000001E-3</v>
      </c>
    </row>
    <row r="37" spans="1:15" ht="23.25">
      <c r="A37" s="16" t="s">
        <v>280</v>
      </c>
      <c r="B37" s="13">
        <v>64</v>
      </c>
      <c r="C37" s="13" t="s">
        <v>6125</v>
      </c>
      <c r="D37" s="13" t="s">
        <v>4116</v>
      </c>
      <c r="E37" s="13">
        <v>7.6999999999999999E-2</v>
      </c>
      <c r="F37" s="14"/>
      <c r="G37" s="13" t="s">
        <v>6126</v>
      </c>
      <c r="H37" s="13" t="s">
        <v>6127</v>
      </c>
      <c r="I37" s="14"/>
      <c r="J37" s="13" t="s">
        <v>6128</v>
      </c>
      <c r="K37" s="13" t="s">
        <v>6129</v>
      </c>
      <c r="L37" s="14"/>
      <c r="M37" s="15" t="s">
        <v>2420</v>
      </c>
      <c r="N37" s="13" t="s">
        <v>6130</v>
      </c>
      <c r="O37" s="13">
        <v>-2.7E-2</v>
      </c>
    </row>
    <row r="38" spans="1:15" ht="23.25">
      <c r="A38" s="16" t="s">
        <v>288</v>
      </c>
      <c r="B38" s="13">
        <v>202</v>
      </c>
      <c r="C38" s="13" t="s">
        <v>5812</v>
      </c>
      <c r="D38" s="13" t="s">
        <v>5582</v>
      </c>
      <c r="E38" s="13">
        <v>0.85199999999999998</v>
      </c>
      <c r="F38" s="14"/>
      <c r="G38" s="13" t="s">
        <v>6131</v>
      </c>
      <c r="H38" s="13" t="s">
        <v>6132</v>
      </c>
      <c r="I38" s="14"/>
      <c r="J38" s="13" t="s">
        <v>6133</v>
      </c>
      <c r="K38" s="13" t="s">
        <v>6134</v>
      </c>
      <c r="L38" s="14"/>
      <c r="M38" s="15" t="s">
        <v>4065</v>
      </c>
      <c r="N38" s="13" t="s">
        <v>3082</v>
      </c>
      <c r="O38" s="13">
        <v>-6.0000000000000001E-3</v>
      </c>
    </row>
    <row r="39" spans="1:15" ht="20.25">
      <c r="A39" s="16" t="s">
        <v>295</v>
      </c>
      <c r="B39" s="13">
        <v>4366</v>
      </c>
      <c r="C39" s="15" t="s">
        <v>3942</v>
      </c>
      <c r="D39" s="13" t="s">
        <v>2728</v>
      </c>
      <c r="E39" s="13" t="s">
        <v>697</v>
      </c>
      <c r="F39" s="13">
        <v>-6.0000000000000001E-3</v>
      </c>
      <c r="G39" s="15" t="s">
        <v>6135</v>
      </c>
      <c r="H39" s="13" t="s">
        <v>6136</v>
      </c>
      <c r="I39" s="13">
        <v>-0.02</v>
      </c>
      <c r="J39" s="13" t="s">
        <v>6137</v>
      </c>
      <c r="K39" s="13" t="s">
        <v>6138</v>
      </c>
      <c r="L39" s="14"/>
      <c r="M39" s="15" t="s">
        <v>6139</v>
      </c>
      <c r="N39" s="13" t="s">
        <v>6140</v>
      </c>
      <c r="O39" s="13">
        <v>-2.5999999999999999E-2</v>
      </c>
    </row>
    <row r="40" spans="1:15" ht="20.25">
      <c r="A40" s="16" t="s">
        <v>303</v>
      </c>
      <c r="B40" s="13">
        <v>24</v>
      </c>
      <c r="C40" s="13" t="s">
        <v>6141</v>
      </c>
      <c r="D40" s="13" t="s">
        <v>6142</v>
      </c>
      <c r="E40" s="13">
        <v>0.27900000000000003</v>
      </c>
      <c r="F40" s="14"/>
      <c r="G40" s="13" t="s">
        <v>6143</v>
      </c>
      <c r="H40" s="13" t="s">
        <v>6144</v>
      </c>
      <c r="I40" s="14"/>
      <c r="J40" s="13" t="s">
        <v>6145</v>
      </c>
      <c r="K40" s="13" t="s">
        <v>6146</v>
      </c>
      <c r="L40" s="14"/>
      <c r="M40" s="13" t="s">
        <v>6147</v>
      </c>
      <c r="N40" s="15" t="s">
        <v>864</v>
      </c>
      <c r="O40" s="13">
        <f>0.033</f>
        <v>3.3000000000000002E-2</v>
      </c>
    </row>
    <row r="41" spans="1:15" ht="20.25">
      <c r="A41" s="16" t="s">
        <v>306</v>
      </c>
      <c r="B41" s="13">
        <v>58</v>
      </c>
      <c r="C41" s="13" t="s">
        <v>1521</v>
      </c>
      <c r="D41" s="13" t="s">
        <v>6148</v>
      </c>
      <c r="E41" s="13">
        <v>0.152</v>
      </c>
      <c r="F41" s="14"/>
      <c r="G41" s="13" t="s">
        <v>6149</v>
      </c>
      <c r="H41" s="13" t="s">
        <v>6150</v>
      </c>
      <c r="I41" s="14"/>
      <c r="J41" s="13" t="s">
        <v>6151</v>
      </c>
      <c r="K41" s="13" t="s">
        <v>6152</v>
      </c>
      <c r="L41" s="14"/>
      <c r="M41" s="13" t="s">
        <v>2716</v>
      </c>
      <c r="N41" s="13" t="s">
        <v>1043</v>
      </c>
      <c r="O41" s="14"/>
    </row>
    <row r="42" spans="1:15" ht="23.25">
      <c r="A42" s="16" t="s">
        <v>309</v>
      </c>
      <c r="B42" s="13">
        <v>1587</v>
      </c>
      <c r="C42" s="13" t="s">
        <v>5727</v>
      </c>
      <c r="D42" s="13" t="s">
        <v>1842</v>
      </c>
      <c r="E42" s="13">
        <v>0.84099999999999997</v>
      </c>
      <c r="F42" s="14"/>
      <c r="G42" s="13" t="s">
        <v>6153</v>
      </c>
      <c r="H42" s="13" t="s">
        <v>6154</v>
      </c>
      <c r="I42" s="14"/>
      <c r="J42" s="13" t="s">
        <v>6155</v>
      </c>
      <c r="K42" s="13" t="s">
        <v>6156</v>
      </c>
      <c r="L42" s="14"/>
      <c r="M42" s="13" t="s">
        <v>727</v>
      </c>
      <c r="N42" s="15" t="s">
        <v>2294</v>
      </c>
      <c r="O42" s="13">
        <f>0.004</f>
        <v>4.0000000000000001E-3</v>
      </c>
    </row>
    <row r="43" spans="1:15" ht="23.25">
      <c r="A43" s="11" t="s">
        <v>315</v>
      </c>
      <c r="B43" s="13">
        <v>9732</v>
      </c>
      <c r="C43" s="15" t="s">
        <v>1161</v>
      </c>
      <c r="D43" s="13" t="s">
        <v>891</v>
      </c>
      <c r="E43" s="13" t="s">
        <v>697</v>
      </c>
      <c r="F43" s="13">
        <v>-1.7999999999999999E-2</v>
      </c>
      <c r="G43" s="15" t="s">
        <v>6157</v>
      </c>
      <c r="H43" s="13" t="s">
        <v>6158</v>
      </c>
      <c r="I43" s="13">
        <v>-0.17599999999999999</v>
      </c>
      <c r="J43" s="15" t="s">
        <v>6159</v>
      </c>
      <c r="K43" s="13" t="s">
        <v>4769</v>
      </c>
      <c r="L43" s="13">
        <v>-5.3999999999999999E-2</v>
      </c>
      <c r="M43" s="15" t="s">
        <v>1172</v>
      </c>
      <c r="N43" s="13" t="s">
        <v>1200</v>
      </c>
      <c r="O43" s="13">
        <v>-1.4E-2</v>
      </c>
    </row>
    <row r="44" spans="1:15" ht="23.25">
      <c r="A44" s="16" t="s">
        <v>324</v>
      </c>
      <c r="B44" s="13">
        <v>176</v>
      </c>
      <c r="C44" s="15" t="s">
        <v>1578</v>
      </c>
      <c r="D44" s="13" t="s">
        <v>6160</v>
      </c>
      <c r="E44" s="13" t="s">
        <v>697</v>
      </c>
      <c r="F44" s="13">
        <v>-2.1000000000000001E-2</v>
      </c>
      <c r="G44" s="15" t="s">
        <v>6161</v>
      </c>
      <c r="H44" s="13" t="s">
        <v>6162</v>
      </c>
      <c r="I44" s="13">
        <v>-0.45700000000000002</v>
      </c>
      <c r="J44" s="15" t="s">
        <v>6163</v>
      </c>
      <c r="K44" s="13" t="s">
        <v>6164</v>
      </c>
      <c r="L44" s="13">
        <v>-7.3999999999999996E-2</v>
      </c>
      <c r="M44" s="15" t="s">
        <v>3579</v>
      </c>
      <c r="N44" s="13" t="s">
        <v>2757</v>
      </c>
      <c r="O44" s="13">
        <v>-1.6E-2</v>
      </c>
    </row>
    <row r="45" spans="1:15" ht="23.25">
      <c r="A45" s="16" t="s">
        <v>332</v>
      </c>
      <c r="B45" s="13">
        <v>3180</v>
      </c>
      <c r="C45" s="15" t="s">
        <v>1966</v>
      </c>
      <c r="D45" s="13" t="s">
        <v>2480</v>
      </c>
      <c r="E45" s="13" t="s">
        <v>697</v>
      </c>
      <c r="F45" s="13">
        <v>-2.8000000000000001E-2</v>
      </c>
      <c r="G45" s="15" t="s">
        <v>6165</v>
      </c>
      <c r="H45" s="13" t="s">
        <v>6166</v>
      </c>
      <c r="I45" s="13">
        <v>-0.2</v>
      </c>
      <c r="J45" s="15" t="s">
        <v>6167</v>
      </c>
      <c r="K45" s="13" t="s">
        <v>6168</v>
      </c>
      <c r="L45" s="13">
        <v>-6.2E-2</v>
      </c>
      <c r="M45" s="13" t="s">
        <v>6169</v>
      </c>
      <c r="N45" s="15" t="s">
        <v>6170</v>
      </c>
      <c r="O45" s="13">
        <f>0.018</f>
        <v>1.7999999999999999E-2</v>
      </c>
    </row>
    <row r="46" spans="1:15" ht="23.25">
      <c r="A46" s="16" t="s">
        <v>342</v>
      </c>
      <c r="B46" s="13">
        <v>387</v>
      </c>
      <c r="C46" s="15" t="s">
        <v>6171</v>
      </c>
      <c r="D46" s="13" t="s">
        <v>6172</v>
      </c>
      <c r="E46" s="13" t="s">
        <v>697</v>
      </c>
      <c r="F46" s="13">
        <v>-3.2000000000000001E-2</v>
      </c>
      <c r="G46" s="15" t="s">
        <v>6173</v>
      </c>
      <c r="H46" s="13" t="s">
        <v>6174</v>
      </c>
      <c r="I46" s="13">
        <v>-0.34100000000000003</v>
      </c>
      <c r="J46" s="15" t="s">
        <v>6175</v>
      </c>
      <c r="K46" s="13" t="s">
        <v>6176</v>
      </c>
      <c r="L46" s="13">
        <v>-0.13</v>
      </c>
      <c r="M46" s="13" t="s">
        <v>6177</v>
      </c>
      <c r="N46" s="13" t="s">
        <v>2702</v>
      </c>
      <c r="O46" s="14"/>
    </row>
    <row r="47" spans="1:15" ht="23.25">
      <c r="A47" s="16" t="s">
        <v>351</v>
      </c>
      <c r="B47" s="13">
        <v>6346</v>
      </c>
      <c r="C47" s="15" t="s">
        <v>2396</v>
      </c>
      <c r="D47" s="13" t="s">
        <v>4238</v>
      </c>
      <c r="E47" s="13" t="s">
        <v>697</v>
      </c>
      <c r="F47" s="13">
        <v>-4.5999999999999999E-2</v>
      </c>
      <c r="G47" s="15" t="s">
        <v>1305</v>
      </c>
      <c r="H47" s="13" t="s">
        <v>6178</v>
      </c>
      <c r="I47" s="13">
        <v>-0.17100000000000001</v>
      </c>
      <c r="J47" s="15" t="s">
        <v>6179</v>
      </c>
      <c r="K47" s="13" t="s">
        <v>6180</v>
      </c>
      <c r="L47" s="13">
        <v>-0.16200000000000001</v>
      </c>
      <c r="M47" s="13" t="s">
        <v>6181</v>
      </c>
      <c r="N47" s="15" t="s">
        <v>6182</v>
      </c>
      <c r="O47" s="13">
        <f>0.043</f>
        <v>4.2999999999999997E-2</v>
      </c>
    </row>
    <row r="48" spans="1:15" ht="23.25">
      <c r="A48" s="16" t="s">
        <v>360</v>
      </c>
      <c r="B48" s="13">
        <v>292</v>
      </c>
      <c r="C48" s="13" t="s">
        <v>4217</v>
      </c>
      <c r="D48" s="13" t="s">
        <v>6183</v>
      </c>
      <c r="E48" s="13">
        <v>0.185</v>
      </c>
      <c r="F48" s="14"/>
      <c r="G48" s="13" t="s">
        <v>6184</v>
      </c>
      <c r="H48" s="13" t="s">
        <v>6185</v>
      </c>
      <c r="I48" s="14"/>
      <c r="J48" s="13" t="s">
        <v>6186</v>
      </c>
      <c r="K48" s="13" t="s">
        <v>6187</v>
      </c>
      <c r="L48" s="14"/>
      <c r="M48" s="15" t="s">
        <v>2472</v>
      </c>
      <c r="N48" s="13" t="s">
        <v>3029</v>
      </c>
      <c r="O48" s="13">
        <v>-5.0000000000000001E-3</v>
      </c>
    </row>
    <row r="49" spans="1:15" ht="20.25">
      <c r="A49" s="11" t="s">
        <v>369</v>
      </c>
      <c r="B49" s="13">
        <v>286</v>
      </c>
      <c r="C49" s="15" t="s">
        <v>2042</v>
      </c>
      <c r="D49" s="13" t="s">
        <v>808</v>
      </c>
      <c r="E49" s="13" t="s">
        <v>697</v>
      </c>
      <c r="F49" s="13">
        <v>-1.0999999999999999E-2</v>
      </c>
      <c r="G49" s="13" t="s">
        <v>6188</v>
      </c>
      <c r="H49" s="13" t="s">
        <v>6189</v>
      </c>
      <c r="I49" s="14"/>
      <c r="J49" s="15" t="s">
        <v>6190</v>
      </c>
      <c r="K49" s="13" t="s">
        <v>6191</v>
      </c>
      <c r="L49" s="13">
        <v>-7.0999999999999994E-2</v>
      </c>
      <c r="M49" s="13" t="s">
        <v>6192</v>
      </c>
      <c r="N49" s="15" t="s">
        <v>2521</v>
      </c>
      <c r="O49" s="13">
        <f>0.025</f>
        <v>2.5000000000000001E-2</v>
      </c>
    </row>
    <row r="50" spans="1:15" ht="23.25">
      <c r="A50" s="11" t="s">
        <v>378</v>
      </c>
      <c r="B50" s="13">
        <v>14507</v>
      </c>
      <c r="C50" s="15" t="s">
        <v>865</v>
      </c>
      <c r="D50" s="13" t="s">
        <v>752</v>
      </c>
      <c r="E50" s="13" t="s">
        <v>697</v>
      </c>
      <c r="F50" s="13">
        <v>-4.0000000000000001E-3</v>
      </c>
      <c r="G50" s="15" t="s">
        <v>6193</v>
      </c>
      <c r="H50" s="13" t="s">
        <v>6194</v>
      </c>
      <c r="I50" s="13">
        <v>-4.8000000000000001E-2</v>
      </c>
      <c r="J50" s="13" t="s">
        <v>6195</v>
      </c>
      <c r="K50" s="13" t="s">
        <v>6196</v>
      </c>
      <c r="L50" s="14"/>
      <c r="M50" s="15" t="s">
        <v>1207</v>
      </c>
      <c r="N50" s="13" t="s">
        <v>6197</v>
      </c>
      <c r="O50" s="13">
        <v>-1.4E-2</v>
      </c>
    </row>
    <row r="51" spans="1:15" ht="23.25">
      <c r="A51" s="16" t="s">
        <v>387</v>
      </c>
      <c r="B51" s="13">
        <v>3694</v>
      </c>
      <c r="C51" s="15" t="s">
        <v>5331</v>
      </c>
      <c r="D51" s="13" t="s">
        <v>764</v>
      </c>
      <c r="E51" s="13" t="s">
        <v>697</v>
      </c>
      <c r="F51" s="13">
        <v>-1.4999999999999999E-2</v>
      </c>
      <c r="G51" s="15" t="s">
        <v>6198</v>
      </c>
      <c r="H51" s="13" t="s">
        <v>6199</v>
      </c>
      <c r="I51" s="13">
        <v>-0.108</v>
      </c>
      <c r="J51" s="15" t="s">
        <v>6200</v>
      </c>
      <c r="K51" s="13" t="s">
        <v>6201</v>
      </c>
      <c r="L51" s="13">
        <v>-3.2000000000000001E-2</v>
      </c>
      <c r="M51" s="15" t="s">
        <v>3798</v>
      </c>
      <c r="N51" s="13" t="s">
        <v>3702</v>
      </c>
      <c r="O51" s="13">
        <v>-3.6999999999999998E-2</v>
      </c>
    </row>
    <row r="52" spans="1:15" ht="35.25">
      <c r="A52" s="16" t="s">
        <v>395</v>
      </c>
      <c r="B52" s="13">
        <v>395</v>
      </c>
      <c r="C52" s="13" t="s">
        <v>6202</v>
      </c>
      <c r="D52" s="13" t="s">
        <v>6203</v>
      </c>
      <c r="E52" s="13">
        <v>0.16900000000000001</v>
      </c>
      <c r="F52" s="14"/>
      <c r="G52" s="13" t="s">
        <v>6204</v>
      </c>
      <c r="H52" s="13" t="s">
        <v>6205</v>
      </c>
      <c r="I52" s="14"/>
      <c r="J52" s="13" t="s">
        <v>6206</v>
      </c>
      <c r="K52" s="13" t="s">
        <v>6207</v>
      </c>
      <c r="L52" s="14"/>
      <c r="M52" s="13" t="s">
        <v>2361</v>
      </c>
      <c r="N52" s="15" t="s">
        <v>3082</v>
      </c>
      <c r="O52" s="13">
        <f>0.017</f>
        <v>1.7000000000000001E-2</v>
      </c>
    </row>
    <row r="53" spans="1:15" ht="35.25">
      <c r="A53" s="16" t="s">
        <v>405</v>
      </c>
      <c r="B53" s="13">
        <v>294</v>
      </c>
      <c r="C53" s="13" t="s">
        <v>6208</v>
      </c>
      <c r="D53" s="13" t="s">
        <v>6209</v>
      </c>
      <c r="E53" s="13">
        <v>5.3999999999999999E-2</v>
      </c>
      <c r="F53" s="14"/>
      <c r="G53" s="13" t="s">
        <v>6210</v>
      </c>
      <c r="H53" s="13" t="s">
        <v>6211</v>
      </c>
      <c r="I53" s="14"/>
      <c r="J53" s="13" t="s">
        <v>6212</v>
      </c>
      <c r="K53" s="13" t="s">
        <v>6213</v>
      </c>
      <c r="L53" s="14"/>
      <c r="M53" s="15" t="s">
        <v>1090</v>
      </c>
      <c r="N53" s="13" t="s">
        <v>2738</v>
      </c>
      <c r="O53" s="13">
        <v>-1.4999999999999999E-2</v>
      </c>
    </row>
    <row r="54" spans="1:15" ht="23.25">
      <c r="A54" s="16" t="s">
        <v>414</v>
      </c>
      <c r="B54" s="13">
        <v>6569</v>
      </c>
      <c r="C54" s="15" t="s">
        <v>2816</v>
      </c>
      <c r="D54" s="13" t="s">
        <v>857</v>
      </c>
      <c r="E54" s="13" t="s">
        <v>697</v>
      </c>
      <c r="F54" s="13">
        <v>-7.0000000000000001E-3</v>
      </c>
      <c r="G54" s="15" t="s">
        <v>6214</v>
      </c>
      <c r="H54" s="13" t="s">
        <v>6215</v>
      </c>
      <c r="I54" s="13">
        <v>-3.7999999999999999E-2</v>
      </c>
      <c r="J54" s="13" t="s">
        <v>6216</v>
      </c>
      <c r="K54" s="13" t="s">
        <v>6217</v>
      </c>
      <c r="L54" s="14"/>
      <c r="M54" s="15" t="s">
        <v>6218</v>
      </c>
      <c r="N54" s="13" t="s">
        <v>3057</v>
      </c>
      <c r="O54" s="13">
        <v>-7.0000000000000001E-3</v>
      </c>
    </row>
    <row r="55" spans="1:15" ht="23.25">
      <c r="A55" s="16" t="s">
        <v>424</v>
      </c>
      <c r="B55" s="13">
        <v>4392</v>
      </c>
      <c r="C55" s="15" t="s">
        <v>702</v>
      </c>
      <c r="D55" s="13" t="s">
        <v>2480</v>
      </c>
      <c r="E55" s="13" t="s">
        <v>697</v>
      </c>
      <c r="F55" s="13">
        <v>-1.7000000000000001E-2</v>
      </c>
      <c r="G55" s="15" t="s">
        <v>6219</v>
      </c>
      <c r="H55" s="13" t="s">
        <v>6220</v>
      </c>
      <c r="I55" s="13">
        <v>-8.8999999999999996E-2</v>
      </c>
      <c r="J55" s="13" t="s">
        <v>5739</v>
      </c>
      <c r="K55" s="13" t="s">
        <v>6221</v>
      </c>
      <c r="L55" s="14"/>
      <c r="M55" s="15" t="s">
        <v>2757</v>
      </c>
      <c r="N55" s="13" t="s">
        <v>2389</v>
      </c>
      <c r="O55" s="13">
        <v>-4.7E-2</v>
      </c>
    </row>
    <row r="56" spans="1:15" ht="35.25">
      <c r="A56" s="16" t="s">
        <v>432</v>
      </c>
      <c r="B56" s="13">
        <v>325</v>
      </c>
      <c r="C56" s="13" t="s">
        <v>2404</v>
      </c>
      <c r="D56" s="13" t="s">
        <v>1064</v>
      </c>
      <c r="E56" s="13">
        <v>0.89700000000000002</v>
      </c>
      <c r="F56" s="14"/>
      <c r="G56" s="13" t="s">
        <v>6222</v>
      </c>
      <c r="H56" s="13" t="s">
        <v>6223</v>
      </c>
      <c r="I56" s="14"/>
      <c r="J56" s="13" t="s">
        <v>6224</v>
      </c>
      <c r="K56" s="13" t="s">
        <v>6225</v>
      </c>
      <c r="L56" s="14"/>
      <c r="M56" s="13" t="s">
        <v>6124</v>
      </c>
      <c r="N56" s="15" t="s">
        <v>4344</v>
      </c>
      <c r="O56" s="13">
        <f>0.025</f>
        <v>2.5000000000000001E-2</v>
      </c>
    </row>
    <row r="57" spans="1:15" ht="23.25">
      <c r="A57" s="16" t="s">
        <v>441</v>
      </c>
      <c r="B57" s="13">
        <v>1464</v>
      </c>
      <c r="C57" s="13" t="s">
        <v>6226</v>
      </c>
      <c r="D57" s="13" t="s">
        <v>2146</v>
      </c>
      <c r="E57" s="13">
        <v>0.02</v>
      </c>
      <c r="F57" s="14"/>
      <c r="G57" s="13" t="s">
        <v>6227</v>
      </c>
      <c r="H57" s="15" t="s">
        <v>6228</v>
      </c>
      <c r="I57" s="13">
        <f>0.049</f>
        <v>4.9000000000000002E-2</v>
      </c>
      <c r="J57" s="13" t="s">
        <v>6229</v>
      </c>
      <c r="K57" s="13" t="s">
        <v>6230</v>
      </c>
      <c r="L57" s="14"/>
      <c r="M57" s="13" t="s">
        <v>2737</v>
      </c>
      <c r="N57" s="13" t="s">
        <v>3637</v>
      </c>
      <c r="O57" s="14"/>
    </row>
    <row r="58" spans="1:15" ht="35.25">
      <c r="A58" s="16" t="s">
        <v>449</v>
      </c>
      <c r="B58" s="13">
        <v>1686</v>
      </c>
      <c r="C58" s="15" t="s">
        <v>1936</v>
      </c>
      <c r="D58" s="13" t="s">
        <v>1948</v>
      </c>
      <c r="E58" s="13" t="s">
        <v>697</v>
      </c>
      <c r="F58" s="13">
        <v>-1.2E-2</v>
      </c>
      <c r="G58" s="15" t="s">
        <v>6231</v>
      </c>
      <c r="H58" s="13" t="s">
        <v>6232</v>
      </c>
      <c r="I58" s="13">
        <v>-6.4000000000000001E-2</v>
      </c>
      <c r="J58" s="13" t="s">
        <v>6233</v>
      </c>
      <c r="K58" s="13" t="s">
        <v>6234</v>
      </c>
      <c r="L58" s="14"/>
      <c r="M58" s="15" t="s">
        <v>6235</v>
      </c>
      <c r="N58" s="13" t="s">
        <v>3710</v>
      </c>
      <c r="O58" s="13">
        <v>-1.7000000000000001E-2</v>
      </c>
    </row>
    <row r="59" spans="1:15" ht="20.25">
      <c r="A59" s="16" t="s">
        <v>460</v>
      </c>
      <c r="B59" s="13">
        <v>866</v>
      </c>
      <c r="C59" s="13" t="s">
        <v>3659</v>
      </c>
      <c r="D59" s="13" t="s">
        <v>1845</v>
      </c>
      <c r="E59" s="13">
        <v>5.0000000000000001E-3</v>
      </c>
      <c r="F59" s="14"/>
      <c r="G59" s="13" t="s">
        <v>6236</v>
      </c>
      <c r="H59" s="13" t="s">
        <v>6237</v>
      </c>
      <c r="I59" s="14"/>
      <c r="J59" s="13" t="s">
        <v>6238</v>
      </c>
      <c r="K59" s="13" t="s">
        <v>6239</v>
      </c>
      <c r="L59" s="14"/>
      <c r="M59" s="13" t="s">
        <v>2911</v>
      </c>
      <c r="N59" s="15" t="s">
        <v>3903</v>
      </c>
      <c r="O59" s="13">
        <f>0.014</f>
        <v>1.4E-2</v>
      </c>
    </row>
    <row r="60" spans="1:15" ht="23.25">
      <c r="A60" s="16" t="s">
        <v>468</v>
      </c>
      <c r="B60" s="13">
        <v>331</v>
      </c>
      <c r="C60" s="13" t="s">
        <v>6240</v>
      </c>
      <c r="D60" s="13" t="s">
        <v>6241</v>
      </c>
      <c r="E60" s="13">
        <v>0.34899999999999998</v>
      </c>
      <c r="F60" s="14"/>
      <c r="G60" s="13" t="s">
        <v>6242</v>
      </c>
      <c r="H60" s="13" t="s">
        <v>6243</v>
      </c>
      <c r="I60" s="14"/>
      <c r="J60" s="13" t="s">
        <v>6244</v>
      </c>
      <c r="K60" s="13" t="s">
        <v>6245</v>
      </c>
      <c r="L60" s="14"/>
      <c r="M60" s="15" t="s">
        <v>748</v>
      </c>
      <c r="N60" s="13" t="s">
        <v>4291</v>
      </c>
      <c r="O60" s="13">
        <v>-1.6E-2</v>
      </c>
    </row>
    <row r="61" spans="1:15" ht="35.25">
      <c r="A61" s="16" t="s">
        <v>476</v>
      </c>
      <c r="B61" s="13">
        <v>487</v>
      </c>
      <c r="C61" s="13" t="s">
        <v>6246</v>
      </c>
      <c r="D61" s="13" t="s">
        <v>6247</v>
      </c>
      <c r="E61" s="13">
        <v>2.8000000000000001E-2</v>
      </c>
      <c r="F61" s="14"/>
      <c r="G61" s="13" t="s">
        <v>6248</v>
      </c>
      <c r="H61" s="13" t="s">
        <v>6249</v>
      </c>
      <c r="I61" s="14"/>
      <c r="J61" s="13" t="s">
        <v>6250</v>
      </c>
      <c r="K61" s="13" t="s">
        <v>6251</v>
      </c>
      <c r="L61" s="14"/>
      <c r="M61" s="13" t="s">
        <v>4128</v>
      </c>
      <c r="N61" s="15" t="s">
        <v>6058</v>
      </c>
      <c r="O61" s="13">
        <f>0.024</f>
        <v>2.4E-2</v>
      </c>
    </row>
    <row r="62" spans="1:15" ht="35.25">
      <c r="A62" s="16" t="s">
        <v>484</v>
      </c>
      <c r="B62" s="13">
        <v>7</v>
      </c>
      <c r="C62" s="13" t="s">
        <v>1356</v>
      </c>
      <c r="D62" s="13" t="s">
        <v>6252</v>
      </c>
      <c r="E62" s="13">
        <v>0.27400000000000002</v>
      </c>
      <c r="F62" s="14"/>
      <c r="G62" s="13" t="s">
        <v>6253</v>
      </c>
      <c r="H62" s="13" t="s">
        <v>6254</v>
      </c>
      <c r="I62" s="14"/>
      <c r="J62" s="13" t="s">
        <v>688</v>
      </c>
      <c r="K62" s="13" t="s">
        <v>6255</v>
      </c>
      <c r="L62" s="14"/>
      <c r="M62" s="13" t="s">
        <v>764</v>
      </c>
      <c r="N62" s="15" t="s">
        <v>2785</v>
      </c>
      <c r="O62" s="13">
        <f>0.011</f>
        <v>1.0999999999999999E-2</v>
      </c>
    </row>
    <row r="63" spans="1:15" ht="35.25">
      <c r="A63" s="16" t="s">
        <v>491</v>
      </c>
      <c r="B63" s="13">
        <v>262</v>
      </c>
      <c r="C63" s="13" t="s">
        <v>4817</v>
      </c>
      <c r="D63" s="13" t="s">
        <v>6256</v>
      </c>
      <c r="E63" s="13">
        <v>0.51800000000000002</v>
      </c>
      <c r="F63" s="14"/>
      <c r="G63" s="13" t="s">
        <v>2408</v>
      </c>
      <c r="H63" s="15" t="s">
        <v>6257</v>
      </c>
      <c r="I63" s="13">
        <f>0.065</f>
        <v>6.5000000000000002E-2</v>
      </c>
      <c r="J63" s="13" t="s">
        <v>6258</v>
      </c>
      <c r="K63" s="13" t="s">
        <v>6259</v>
      </c>
      <c r="L63" s="14"/>
      <c r="M63" s="13" t="s">
        <v>3914</v>
      </c>
      <c r="N63" s="15" t="s">
        <v>3920</v>
      </c>
      <c r="O63" s="13">
        <f>0.012</f>
        <v>1.2E-2</v>
      </c>
    </row>
    <row r="64" spans="1:15" ht="35.25">
      <c r="A64" s="16" t="s">
        <v>502</v>
      </c>
      <c r="B64" s="13">
        <v>222</v>
      </c>
      <c r="C64" s="13" t="s">
        <v>6260</v>
      </c>
      <c r="D64" s="13" t="s">
        <v>6261</v>
      </c>
      <c r="E64" s="13">
        <v>0.74199999999999999</v>
      </c>
      <c r="F64" s="14"/>
      <c r="G64" s="15" t="s">
        <v>6262</v>
      </c>
      <c r="H64" s="13" t="s">
        <v>6263</v>
      </c>
      <c r="I64" s="13">
        <v>-0.128</v>
      </c>
      <c r="J64" s="13" t="s">
        <v>6264</v>
      </c>
      <c r="K64" s="13" t="s">
        <v>6265</v>
      </c>
      <c r="L64" s="14"/>
      <c r="M64" s="13" t="s">
        <v>6266</v>
      </c>
      <c r="N64" s="13" t="s">
        <v>6267</v>
      </c>
      <c r="O64" s="14"/>
    </row>
    <row r="65" spans="1:15" ht="20.25">
      <c r="A65" s="11" t="s">
        <v>508</v>
      </c>
      <c r="B65" s="13">
        <v>56996</v>
      </c>
      <c r="C65" s="15" t="s">
        <v>859</v>
      </c>
      <c r="D65" s="13" t="s">
        <v>1088</v>
      </c>
      <c r="E65" s="13" t="s">
        <v>697</v>
      </c>
      <c r="F65" s="13">
        <v>-3.0000000000000001E-3</v>
      </c>
      <c r="G65" s="15" t="s">
        <v>6268</v>
      </c>
      <c r="H65" s="13" t="s">
        <v>1297</v>
      </c>
      <c r="I65" s="13">
        <v>-0.01</v>
      </c>
      <c r="J65" s="15" t="s">
        <v>2790</v>
      </c>
      <c r="K65" s="13" t="s">
        <v>3719</v>
      </c>
      <c r="L65" s="13">
        <v>-7.0000000000000001E-3</v>
      </c>
      <c r="M65" s="15" t="s">
        <v>1451</v>
      </c>
      <c r="N65" s="13" t="s">
        <v>6269</v>
      </c>
      <c r="O65" s="13">
        <v>-0.01</v>
      </c>
    </row>
    <row r="66" spans="1:15" ht="23.25">
      <c r="A66" s="16" t="s">
        <v>514</v>
      </c>
      <c r="B66" s="13">
        <v>2399</v>
      </c>
      <c r="C66" s="15" t="s">
        <v>3776</v>
      </c>
      <c r="D66" s="13" t="s">
        <v>2489</v>
      </c>
      <c r="E66" s="13" t="s">
        <v>697</v>
      </c>
      <c r="F66" s="13">
        <v>-1.9E-2</v>
      </c>
      <c r="G66" s="15" t="s">
        <v>6270</v>
      </c>
      <c r="H66" s="13" t="s">
        <v>6271</v>
      </c>
      <c r="I66" s="13">
        <v>-0.14699999999999999</v>
      </c>
      <c r="J66" s="15" t="s">
        <v>6272</v>
      </c>
      <c r="K66" s="13" t="s">
        <v>6273</v>
      </c>
      <c r="L66" s="13">
        <v>-5.2999999999999999E-2</v>
      </c>
      <c r="M66" s="13" t="s">
        <v>6274</v>
      </c>
      <c r="N66" s="15" t="s">
        <v>6275</v>
      </c>
      <c r="O66" s="13">
        <f>0.017</f>
        <v>1.7000000000000001E-2</v>
      </c>
    </row>
    <row r="67" spans="1:15" ht="23.25">
      <c r="A67" s="16" t="s">
        <v>523</v>
      </c>
      <c r="B67" s="13">
        <v>52</v>
      </c>
      <c r="C67" s="13" t="s">
        <v>6276</v>
      </c>
      <c r="D67" s="15" t="s">
        <v>3618</v>
      </c>
      <c r="E67" s="13">
        <v>1E-3</v>
      </c>
      <c r="F67" s="13">
        <f>0.048</f>
        <v>4.8000000000000001E-2</v>
      </c>
      <c r="G67" s="13" t="s">
        <v>3007</v>
      </c>
      <c r="H67" s="15" t="s">
        <v>6277</v>
      </c>
      <c r="I67" s="13">
        <f>0.058</f>
        <v>5.8000000000000003E-2</v>
      </c>
      <c r="J67" s="13" t="s">
        <v>6278</v>
      </c>
      <c r="K67" s="13" t="s">
        <v>6279</v>
      </c>
      <c r="L67" s="14"/>
      <c r="M67" s="15" t="s">
        <v>2527</v>
      </c>
      <c r="N67" s="13" t="s">
        <v>6280</v>
      </c>
      <c r="O67" s="13">
        <v>-7.0000000000000001E-3</v>
      </c>
    </row>
    <row r="68" spans="1:15" ht="23.25">
      <c r="A68" s="16" t="s">
        <v>531</v>
      </c>
      <c r="B68" s="13">
        <v>975</v>
      </c>
      <c r="C68" s="13" t="s">
        <v>2027</v>
      </c>
      <c r="D68" s="13" t="s">
        <v>1362</v>
      </c>
      <c r="E68" s="13">
        <v>2.5999999999999999E-2</v>
      </c>
      <c r="F68" s="14"/>
      <c r="G68" s="13" t="s">
        <v>6281</v>
      </c>
      <c r="H68" s="13" t="s">
        <v>6282</v>
      </c>
      <c r="I68" s="14"/>
      <c r="J68" s="13" t="s">
        <v>6283</v>
      </c>
      <c r="K68" s="13" t="s">
        <v>5649</v>
      </c>
      <c r="L68" s="14"/>
      <c r="M68" s="15" t="s">
        <v>2400</v>
      </c>
      <c r="N68" s="13" t="s">
        <v>2405</v>
      </c>
      <c r="O68" s="13">
        <v>-1.0999999999999999E-2</v>
      </c>
    </row>
    <row r="69" spans="1:15" ht="23.25">
      <c r="A69" s="16" t="s">
        <v>538</v>
      </c>
      <c r="B69" s="13">
        <v>287</v>
      </c>
      <c r="C69" s="13" t="s">
        <v>6284</v>
      </c>
      <c r="D69" s="13" t="s">
        <v>6284</v>
      </c>
      <c r="E69" s="13">
        <v>0.9</v>
      </c>
      <c r="F69" s="14"/>
      <c r="G69" s="13" t="s">
        <v>6285</v>
      </c>
      <c r="H69" s="13" t="s">
        <v>6286</v>
      </c>
      <c r="I69" s="14"/>
      <c r="J69" s="13" t="s">
        <v>1150</v>
      </c>
      <c r="K69" s="13" t="s">
        <v>5997</v>
      </c>
      <c r="L69" s="14"/>
      <c r="M69" s="15" t="s">
        <v>2350</v>
      </c>
      <c r="N69" s="13" t="s">
        <v>3684</v>
      </c>
      <c r="O69" s="13">
        <v>-5.0000000000000001E-3</v>
      </c>
    </row>
    <row r="70" spans="1:15" ht="20.25">
      <c r="A70" s="16" t="s">
        <v>541</v>
      </c>
      <c r="B70" s="13">
        <v>260</v>
      </c>
      <c r="C70" s="13" t="s">
        <v>2044</v>
      </c>
      <c r="D70" s="13" t="s">
        <v>733</v>
      </c>
      <c r="E70" s="13">
        <v>0.22800000000000001</v>
      </c>
      <c r="F70" s="14"/>
      <c r="G70" s="13" t="s">
        <v>6287</v>
      </c>
      <c r="H70" s="13" t="s">
        <v>6288</v>
      </c>
      <c r="I70" s="14"/>
      <c r="J70" s="13" t="s">
        <v>6289</v>
      </c>
      <c r="K70" s="13" t="s">
        <v>6290</v>
      </c>
      <c r="L70" s="14"/>
      <c r="M70" s="15" t="s">
        <v>6235</v>
      </c>
      <c r="N70" s="13" t="s">
        <v>3612</v>
      </c>
      <c r="O70" s="13">
        <v>-1.4999999999999999E-2</v>
      </c>
    </row>
    <row r="71" spans="1:15" ht="20.25">
      <c r="A71" s="16" t="s">
        <v>546</v>
      </c>
      <c r="B71" s="13">
        <v>2186</v>
      </c>
      <c r="C71" s="13" t="s">
        <v>1133</v>
      </c>
      <c r="D71" s="13" t="s">
        <v>727</v>
      </c>
      <c r="E71" s="13">
        <v>5.0000000000000001E-3</v>
      </c>
      <c r="F71" s="14"/>
      <c r="G71" s="13" t="s">
        <v>6291</v>
      </c>
      <c r="H71" s="13" t="s">
        <v>6292</v>
      </c>
      <c r="I71" s="14"/>
      <c r="J71" s="13" t="s">
        <v>6293</v>
      </c>
      <c r="K71" s="13" t="s">
        <v>6294</v>
      </c>
      <c r="L71" s="14"/>
      <c r="M71" s="15" t="s">
        <v>2600</v>
      </c>
      <c r="N71" s="13" t="s">
        <v>2308</v>
      </c>
      <c r="O71" s="13">
        <v>-8.9999999999999993E-3</v>
      </c>
    </row>
    <row r="72" spans="1:15" ht="23.25">
      <c r="A72" s="16" t="s">
        <v>552</v>
      </c>
      <c r="B72" s="13">
        <v>5085</v>
      </c>
      <c r="C72" s="15" t="s">
        <v>2668</v>
      </c>
      <c r="D72" s="13" t="s">
        <v>6295</v>
      </c>
      <c r="E72" s="13" t="s">
        <v>697</v>
      </c>
      <c r="F72" s="13">
        <v>-1.9E-2</v>
      </c>
      <c r="G72" s="13" t="s">
        <v>6296</v>
      </c>
      <c r="H72" s="13" t="s">
        <v>6297</v>
      </c>
      <c r="I72" s="14"/>
      <c r="J72" s="13" t="s">
        <v>6298</v>
      </c>
      <c r="K72" s="13" t="s">
        <v>6299</v>
      </c>
      <c r="L72" s="14"/>
      <c r="M72" s="15" t="s">
        <v>6300</v>
      </c>
      <c r="N72" s="13" t="s">
        <v>6301</v>
      </c>
      <c r="O72" s="13">
        <v>-1.7999999999999999E-2</v>
      </c>
    </row>
    <row r="73" spans="1:15" ht="23.25">
      <c r="A73" s="16" t="s">
        <v>557</v>
      </c>
      <c r="B73" s="13">
        <v>1025</v>
      </c>
      <c r="C73" s="15" t="s">
        <v>3559</v>
      </c>
      <c r="D73" s="13" t="s">
        <v>5331</v>
      </c>
      <c r="E73" s="13" t="s">
        <v>697</v>
      </c>
      <c r="F73" s="13">
        <v>-5.0000000000000001E-3</v>
      </c>
      <c r="G73" s="15" t="s">
        <v>6302</v>
      </c>
      <c r="H73" s="13" t="s">
        <v>6303</v>
      </c>
      <c r="I73" s="13">
        <v>-4.7E-2</v>
      </c>
      <c r="J73" s="13" t="s">
        <v>6304</v>
      </c>
      <c r="K73" s="13" t="s">
        <v>6305</v>
      </c>
      <c r="L73" s="14"/>
      <c r="M73" s="13" t="s">
        <v>5373</v>
      </c>
      <c r="N73" s="13" t="s">
        <v>6306</v>
      </c>
      <c r="O73" s="14"/>
    </row>
    <row r="74" spans="1:15" ht="23.25">
      <c r="A74" s="16" t="s">
        <v>560</v>
      </c>
      <c r="B74" s="13">
        <v>1103</v>
      </c>
      <c r="C74" s="15" t="s">
        <v>2345</v>
      </c>
      <c r="D74" s="13" t="s">
        <v>2131</v>
      </c>
      <c r="E74" s="13" t="s">
        <v>697</v>
      </c>
      <c r="F74" s="13">
        <v>-4.0000000000000001E-3</v>
      </c>
      <c r="G74" s="15" t="s">
        <v>6307</v>
      </c>
      <c r="H74" s="13" t="s">
        <v>6308</v>
      </c>
      <c r="I74" s="13">
        <v>-3.5000000000000003E-2</v>
      </c>
      <c r="J74" s="13" t="s">
        <v>6309</v>
      </c>
      <c r="K74" s="13" t="s">
        <v>6310</v>
      </c>
      <c r="L74" s="14"/>
      <c r="M74" s="15" t="s">
        <v>2958</v>
      </c>
      <c r="N74" s="13" t="s">
        <v>3579</v>
      </c>
      <c r="O74" s="13">
        <v>-2.1000000000000001E-2</v>
      </c>
    </row>
    <row r="75" spans="1:15" ht="23.25">
      <c r="A75" s="16" t="s">
        <v>562</v>
      </c>
      <c r="B75" s="13">
        <v>1181</v>
      </c>
      <c r="C75" s="15" t="s">
        <v>2131</v>
      </c>
      <c r="D75" s="13" t="s">
        <v>5331</v>
      </c>
      <c r="E75" s="13" t="s">
        <v>697</v>
      </c>
      <c r="F75" s="13">
        <v>-7.0000000000000001E-3</v>
      </c>
      <c r="G75" s="15" t="s">
        <v>6311</v>
      </c>
      <c r="H75" s="13" t="s">
        <v>6312</v>
      </c>
      <c r="I75" s="13">
        <v>-0.11700000000000001</v>
      </c>
      <c r="J75" s="13" t="s">
        <v>6313</v>
      </c>
      <c r="K75" s="13" t="s">
        <v>6314</v>
      </c>
      <c r="L75" s="14"/>
      <c r="M75" s="13" t="s">
        <v>2728</v>
      </c>
      <c r="N75" s="13" t="s">
        <v>2333</v>
      </c>
      <c r="O75" s="14"/>
    </row>
    <row r="76" spans="1:15" ht="20.25">
      <c r="A76" s="16" t="s">
        <v>567</v>
      </c>
      <c r="B76" s="13">
        <v>1062</v>
      </c>
      <c r="C76" s="15" t="s">
        <v>3837</v>
      </c>
      <c r="D76" s="13" t="s">
        <v>5845</v>
      </c>
      <c r="E76" s="13" t="s">
        <v>697</v>
      </c>
      <c r="F76" s="13">
        <v>-2.1000000000000001E-2</v>
      </c>
      <c r="G76" s="13" t="s">
        <v>6315</v>
      </c>
      <c r="H76" s="13" t="s">
        <v>6316</v>
      </c>
      <c r="I76" s="14"/>
      <c r="J76" s="15" t="s">
        <v>6317</v>
      </c>
      <c r="K76" s="13" t="s">
        <v>6318</v>
      </c>
      <c r="L76" s="13">
        <v>-0.13800000000000001</v>
      </c>
      <c r="M76" s="13" t="s">
        <v>6319</v>
      </c>
      <c r="N76" s="15" t="s">
        <v>6320</v>
      </c>
      <c r="O76" s="13">
        <f>0.024</f>
        <v>2.4E-2</v>
      </c>
    </row>
    <row r="77" spans="1:15" ht="23.25">
      <c r="A77" s="16" t="s">
        <v>574</v>
      </c>
      <c r="B77" s="13">
        <v>4019</v>
      </c>
      <c r="C77" s="15" t="s">
        <v>6321</v>
      </c>
      <c r="D77" s="13" t="s">
        <v>6322</v>
      </c>
      <c r="E77" s="13" t="s">
        <v>697</v>
      </c>
      <c r="F77" s="13">
        <v>-0.01</v>
      </c>
      <c r="G77" s="15" t="s">
        <v>6323</v>
      </c>
      <c r="H77" s="13" t="s">
        <v>6324</v>
      </c>
      <c r="I77" s="13">
        <v>-2.4E-2</v>
      </c>
      <c r="J77" s="13" t="s">
        <v>6325</v>
      </c>
      <c r="K77" s="13" t="s">
        <v>6326</v>
      </c>
      <c r="L77" s="14"/>
      <c r="M77" s="15" t="s">
        <v>6327</v>
      </c>
      <c r="N77" s="13" t="s">
        <v>6328</v>
      </c>
      <c r="O77" s="13">
        <v>-0.02</v>
      </c>
    </row>
    <row r="78" spans="1:15" ht="23.25">
      <c r="A78" s="16" t="s">
        <v>581</v>
      </c>
      <c r="B78" s="13">
        <v>771</v>
      </c>
      <c r="C78" s="15" t="s">
        <v>1929</v>
      </c>
      <c r="D78" s="13" t="s">
        <v>6329</v>
      </c>
      <c r="E78" s="13" t="s">
        <v>697</v>
      </c>
      <c r="F78" s="13">
        <v>-2.1999999999999999E-2</v>
      </c>
      <c r="G78" s="15" t="s">
        <v>6330</v>
      </c>
      <c r="H78" s="13" t="s">
        <v>6331</v>
      </c>
      <c r="I78" s="13">
        <v>-8.1000000000000003E-2</v>
      </c>
      <c r="J78" s="15" t="s">
        <v>6332</v>
      </c>
      <c r="K78" s="13" t="s">
        <v>6333</v>
      </c>
      <c r="L78" s="13">
        <v>-0.14199999999999999</v>
      </c>
      <c r="M78" s="13" t="s">
        <v>3711</v>
      </c>
      <c r="N78" s="15" t="s">
        <v>6280</v>
      </c>
      <c r="O78" s="13">
        <f>0.034</f>
        <v>3.4000000000000002E-2</v>
      </c>
    </row>
    <row r="79" spans="1:15" ht="35.25">
      <c r="A79" s="16" t="s">
        <v>586</v>
      </c>
      <c r="B79" s="13">
        <v>7577</v>
      </c>
      <c r="C79" s="15" t="s">
        <v>6334</v>
      </c>
      <c r="D79" s="13" t="s">
        <v>2081</v>
      </c>
      <c r="E79" s="13" t="s">
        <v>697</v>
      </c>
      <c r="F79" s="13">
        <v>-6.0000000000000001E-3</v>
      </c>
      <c r="G79" s="13" t="s">
        <v>6335</v>
      </c>
      <c r="H79" s="13" t="s">
        <v>6336</v>
      </c>
      <c r="I79" s="14"/>
      <c r="J79" s="15" t="s">
        <v>6337</v>
      </c>
      <c r="K79" s="13" t="s">
        <v>6338</v>
      </c>
      <c r="L79" s="13">
        <v>-3.2000000000000001E-2</v>
      </c>
      <c r="M79" s="13" t="s">
        <v>6339</v>
      </c>
      <c r="N79" s="13" t="s">
        <v>2669</v>
      </c>
      <c r="O79" s="14"/>
    </row>
    <row r="80" spans="1:15" ht="20.25">
      <c r="A80" s="16" t="s">
        <v>596</v>
      </c>
      <c r="B80" s="13">
        <v>55164</v>
      </c>
      <c r="C80" s="13" t="s">
        <v>950</v>
      </c>
      <c r="D80" s="13" t="s">
        <v>849</v>
      </c>
      <c r="E80" s="13" t="s">
        <v>697</v>
      </c>
      <c r="F80" s="14"/>
      <c r="G80" s="13" t="s">
        <v>674</v>
      </c>
      <c r="H80" s="13" t="s">
        <v>714</v>
      </c>
      <c r="I80" s="14"/>
      <c r="J80" s="15" t="s">
        <v>6267</v>
      </c>
      <c r="K80" s="13" t="s">
        <v>6340</v>
      </c>
      <c r="L80" s="13">
        <v>-2.1999999999999999E-2</v>
      </c>
      <c r="M80" s="13" t="s">
        <v>6341</v>
      </c>
      <c r="N80" s="15" t="s">
        <v>6342</v>
      </c>
      <c r="O80" s="13">
        <f>0.029</f>
        <v>2.9000000000000001E-2</v>
      </c>
    </row>
    <row r="81" spans="1:19" ht="35.25">
      <c r="A81" s="16" t="s">
        <v>606</v>
      </c>
      <c r="B81" s="13">
        <v>3566</v>
      </c>
      <c r="C81" s="15" t="s">
        <v>6343</v>
      </c>
      <c r="D81" s="13" t="s">
        <v>3017</v>
      </c>
      <c r="E81" s="13" t="s">
        <v>697</v>
      </c>
      <c r="F81" s="13">
        <v>-1.2E-2</v>
      </c>
      <c r="G81" s="15" t="s">
        <v>6344</v>
      </c>
      <c r="H81" s="13" t="s">
        <v>6345</v>
      </c>
      <c r="I81" s="13">
        <v>-3.7999999999999999E-2</v>
      </c>
      <c r="J81" s="13" t="s">
        <v>6346</v>
      </c>
      <c r="K81" s="13" t="s">
        <v>6347</v>
      </c>
      <c r="L81" s="14"/>
      <c r="M81" s="15" t="s">
        <v>4376</v>
      </c>
      <c r="N81" s="13" t="s">
        <v>6348</v>
      </c>
      <c r="O81" s="13">
        <v>-2.5999999999999999E-2</v>
      </c>
    </row>
    <row r="82" spans="1:19" ht="35.25">
      <c r="A82" s="16" t="s">
        <v>613</v>
      </c>
      <c r="B82" s="13">
        <v>7658</v>
      </c>
      <c r="C82" s="15" t="s">
        <v>6349</v>
      </c>
      <c r="D82" s="13" t="s">
        <v>6350</v>
      </c>
      <c r="E82" s="13" t="s">
        <v>697</v>
      </c>
      <c r="F82" s="13">
        <v>-8.9999999999999993E-3</v>
      </c>
      <c r="G82" s="15" t="s">
        <v>6351</v>
      </c>
      <c r="H82" s="13" t="s">
        <v>6352</v>
      </c>
      <c r="I82" s="13">
        <v>-1.9E-2</v>
      </c>
      <c r="J82" s="13" t="s">
        <v>6353</v>
      </c>
      <c r="K82" s="13" t="s">
        <v>6354</v>
      </c>
      <c r="L82" s="14"/>
      <c r="M82" s="13" t="s">
        <v>6300</v>
      </c>
      <c r="N82" s="13" t="s">
        <v>3194</v>
      </c>
      <c r="O82" s="14"/>
    </row>
    <row r="83" spans="1:19" ht="20.25">
      <c r="A83" s="16" t="s">
        <v>622</v>
      </c>
      <c r="B83" s="13">
        <v>3348</v>
      </c>
      <c r="C83" s="15" t="s">
        <v>2937</v>
      </c>
      <c r="D83" s="13" t="s">
        <v>3083</v>
      </c>
      <c r="E83" s="13" t="s">
        <v>697</v>
      </c>
      <c r="F83" s="13">
        <v>-5.3999999999999999E-2</v>
      </c>
      <c r="G83" s="15" t="s">
        <v>6355</v>
      </c>
      <c r="H83" s="13" t="s">
        <v>6356</v>
      </c>
      <c r="I83" s="13">
        <v>-0.29199999999999998</v>
      </c>
      <c r="J83" s="13" t="s">
        <v>6357</v>
      </c>
      <c r="K83" s="15" t="s">
        <v>6358</v>
      </c>
      <c r="L83" s="13">
        <f>0.07</f>
        <v>7.0000000000000007E-2</v>
      </c>
      <c r="M83" s="15" t="s">
        <v>2412</v>
      </c>
      <c r="N83" s="13" t="s">
        <v>6359</v>
      </c>
      <c r="O83" s="13">
        <v>-0.19900000000000001</v>
      </c>
    </row>
    <row r="84" spans="1:19" ht="23.25">
      <c r="A84" s="16" t="s">
        <v>627</v>
      </c>
      <c r="B84" s="13">
        <v>0</v>
      </c>
      <c r="C84" s="13" t="s">
        <v>1406</v>
      </c>
      <c r="D84" s="13" t="s">
        <v>1406</v>
      </c>
      <c r="E84" s="14"/>
      <c r="F84" s="14"/>
      <c r="G84" s="13" t="s">
        <v>1407</v>
      </c>
      <c r="H84" s="13" t="s">
        <v>1407</v>
      </c>
      <c r="I84" s="14"/>
      <c r="J84" s="13" t="s">
        <v>1406</v>
      </c>
      <c r="K84" s="13" t="s">
        <v>1406</v>
      </c>
      <c r="L84" s="14"/>
      <c r="M84" s="13" t="s">
        <v>1406</v>
      </c>
      <c r="N84" s="13" t="s">
        <v>1406</v>
      </c>
      <c r="O84" s="14"/>
    </row>
    <row r="85" spans="1:19" ht="35.25">
      <c r="A85" s="16" t="s">
        <v>502</v>
      </c>
      <c r="B85" s="13">
        <v>222</v>
      </c>
      <c r="C85" s="13" t="s">
        <v>6260</v>
      </c>
      <c r="D85" s="13" t="s">
        <v>6261</v>
      </c>
      <c r="E85" s="13">
        <v>0.74199999999999999</v>
      </c>
      <c r="F85" s="14"/>
      <c r="G85" s="15" t="s">
        <v>6262</v>
      </c>
      <c r="H85" s="13" t="s">
        <v>6263</v>
      </c>
      <c r="I85" s="13">
        <v>-0.128</v>
      </c>
      <c r="J85" s="13" t="s">
        <v>6264</v>
      </c>
      <c r="K85" s="13" t="s">
        <v>6265</v>
      </c>
      <c r="L85" s="14"/>
      <c r="M85" s="13" t="s">
        <v>6266</v>
      </c>
      <c r="N85" s="13" t="s">
        <v>6267</v>
      </c>
      <c r="O85" s="14"/>
    </row>
    <row r="86" spans="1:19" ht="23.25">
      <c r="A86" s="16" t="s">
        <v>635</v>
      </c>
      <c r="B86" s="13">
        <v>396</v>
      </c>
      <c r="C86" s="15" t="s">
        <v>2843</v>
      </c>
      <c r="D86" s="13" t="s">
        <v>1443</v>
      </c>
      <c r="E86" s="13" t="s">
        <v>697</v>
      </c>
      <c r="F86" s="13">
        <v>-7.0000000000000001E-3</v>
      </c>
      <c r="G86" s="13" t="s">
        <v>6360</v>
      </c>
      <c r="H86" s="13" t="s">
        <v>6361</v>
      </c>
      <c r="I86" s="14"/>
      <c r="J86" s="15" t="s">
        <v>6362</v>
      </c>
      <c r="K86" s="13" t="s">
        <v>6363</v>
      </c>
      <c r="L86" s="13">
        <v>-5.7000000000000002E-2</v>
      </c>
      <c r="M86" s="13" t="s">
        <v>2790</v>
      </c>
      <c r="N86" s="15" t="s">
        <v>6364</v>
      </c>
      <c r="O86" s="13">
        <f>0.017</f>
        <v>1.7000000000000001E-2</v>
      </c>
    </row>
    <row r="87" spans="1:19" ht="20.25">
      <c r="A87" s="16" t="s">
        <v>643</v>
      </c>
      <c r="B87" s="13">
        <v>752</v>
      </c>
      <c r="C87" s="15" t="s">
        <v>5167</v>
      </c>
      <c r="D87" s="13" t="s">
        <v>6045</v>
      </c>
      <c r="E87" s="13" t="s">
        <v>697</v>
      </c>
      <c r="F87" s="13">
        <v>-1.0999999999999999E-2</v>
      </c>
      <c r="G87" s="15" t="s">
        <v>6365</v>
      </c>
      <c r="H87" s="13" t="s">
        <v>6366</v>
      </c>
      <c r="I87" s="13">
        <v>-6.3E-2</v>
      </c>
      <c r="J87" s="13" t="s">
        <v>6367</v>
      </c>
      <c r="K87" s="13" t="s">
        <v>6368</v>
      </c>
      <c r="L87" s="14"/>
      <c r="M87" s="13" t="s">
        <v>2490</v>
      </c>
      <c r="N87" s="13" t="s">
        <v>6369</v>
      </c>
      <c r="O87" s="14"/>
    </row>
    <row r="88" spans="1:19" ht="20.25">
      <c r="A88" s="12" t="s">
        <v>651</v>
      </c>
      <c r="B88" s="13">
        <v>0</v>
      </c>
      <c r="C88" s="13" t="s">
        <v>1406</v>
      </c>
      <c r="D88" s="13" t="s">
        <v>1406</v>
      </c>
      <c r="E88" s="14"/>
      <c r="F88" s="14"/>
      <c r="G88" s="13" t="s">
        <v>1407</v>
      </c>
      <c r="H88" s="13" t="s">
        <v>1407</v>
      </c>
      <c r="I88" s="14"/>
      <c r="J88" s="13" t="s">
        <v>1406</v>
      </c>
      <c r="K88" s="13" t="s">
        <v>1406</v>
      </c>
      <c r="L88" s="14"/>
      <c r="M88" s="13" t="s">
        <v>1406</v>
      </c>
      <c r="N88" s="13" t="s">
        <v>1406</v>
      </c>
      <c r="O88" s="14"/>
    </row>
    <row r="89" spans="1:19" ht="20.25">
      <c r="A89" s="1" t="s">
        <v>655</v>
      </c>
      <c r="B89" s="13">
        <v>59905</v>
      </c>
      <c r="C89" s="15" t="s">
        <v>794</v>
      </c>
      <c r="D89" s="13" t="s">
        <v>945</v>
      </c>
      <c r="E89" s="13" t="s">
        <v>697</v>
      </c>
      <c r="F89" s="13">
        <v>-2E-3</v>
      </c>
      <c r="G89" s="15" t="s">
        <v>1182</v>
      </c>
      <c r="H89" s="13" t="s">
        <v>6370</v>
      </c>
      <c r="I89" s="13">
        <v>-8.9999999999999993E-3</v>
      </c>
      <c r="J89" s="15" t="s">
        <v>796</v>
      </c>
      <c r="K89" s="13" t="s">
        <v>4439</v>
      </c>
      <c r="L89" s="13">
        <v>-8.9999999999999993E-3</v>
      </c>
      <c r="M89" s="15" t="s">
        <v>1330</v>
      </c>
      <c r="N89" s="13" t="s">
        <v>6371</v>
      </c>
      <c r="O89" s="13">
        <v>-5.0000000000000001E-3</v>
      </c>
      <c r="P89" s="19"/>
      <c r="Q89" s="19"/>
      <c r="R89" s="19"/>
      <c r="S89" s="19"/>
    </row>
    <row r="90" spans="1:19">
      <c r="A90" s="17"/>
      <c r="E90" s="18"/>
    </row>
    <row r="91" spans="1:19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</row>
    <row r="92" spans="1:19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</row>
    <row r="93" spans="1:19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</row>
    <row r="94" spans="1:19">
      <c r="A94" s="18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</row>
    <row r="95" spans="1:19">
      <c r="A95" s="18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</row>
    <row r="96" spans="1:19">
      <c r="A96" s="18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</row>
    <row r="97" spans="1:15">
      <c r="A97" s="18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</row>
    <row r="98" spans="1:15">
      <c r="A98" s="18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</row>
    <row r="99" spans="1:15">
      <c r="A99" s="18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</row>
    <row r="100" spans="1:15">
      <c r="A100" s="18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</row>
    <row r="101" spans="1:15">
      <c r="A101" s="18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</row>
    <row r="102" spans="1:15">
      <c r="A102" s="18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</row>
    <row r="103" spans="1:15">
      <c r="A103" s="18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</row>
    <row r="104" spans="1:15">
      <c r="A104" s="18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</row>
    <row r="105" spans="1:15">
      <c r="A105" s="18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</row>
    <row r="106" spans="1:15">
      <c r="A106" s="18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</row>
    <row r="107" spans="1:15">
      <c r="A107" s="18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</row>
    <row r="108" spans="1:15">
      <c r="A108" s="18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</row>
    <row r="109" spans="1:15">
      <c r="A109" s="18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</row>
    <row r="110" spans="1:15">
      <c r="A110" s="18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</row>
    <row r="111" spans="1:15">
      <c r="A111" s="18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</row>
    <row r="112" spans="1:15">
      <c r="A112" s="18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</row>
    <row r="113" spans="1:15">
      <c r="A113" s="18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</row>
    <row r="114" spans="1:15">
      <c r="A114" s="18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</row>
    <row r="115" spans="1:15">
      <c r="A115" s="18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</row>
    <row r="116" spans="1:15">
      <c r="A116" s="18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</row>
    <row r="117" spans="1:15">
      <c r="A117" s="18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</row>
    <row r="118" spans="1:15">
      <c r="A118" s="18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</row>
    <row r="119" spans="1:15">
      <c r="A119" s="18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</row>
    <row r="120" spans="1:15">
      <c r="A120" s="18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</row>
    <row r="121" spans="1:15">
      <c r="A121" s="18"/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</row>
    <row r="122" spans="1:15">
      <c r="A122" s="18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</row>
    <row r="123" spans="1:15">
      <c r="A123" s="18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</row>
    <row r="124" spans="1:15">
      <c r="A124" s="18"/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</row>
    <row r="125" spans="1:15">
      <c r="A125" s="18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</row>
    <row r="126" spans="1:15">
      <c r="A126" s="18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</row>
    <row r="127" spans="1:15">
      <c r="A127" s="18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</row>
    <row r="128" spans="1:15">
      <c r="A128" s="18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</row>
    <row r="129" spans="1:15">
      <c r="A129" s="18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</row>
    <row r="130" spans="1:15">
      <c r="A130" s="18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</row>
    <row r="131" spans="1:15">
      <c r="A131" s="18"/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</row>
    <row r="132" spans="1:15">
      <c r="A132" s="18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</row>
    <row r="133" spans="1:15">
      <c r="A133" s="18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</row>
    <row r="134" spans="1:15">
      <c r="A134" s="18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</row>
    <row r="135" spans="1:15">
      <c r="A135" s="18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</row>
    <row r="136" spans="1:15">
      <c r="A136" s="18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</row>
    <row r="137" spans="1:15">
      <c r="A137" s="18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</row>
    <row r="138" spans="1:15">
      <c r="A138" s="18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</row>
    <row r="139" spans="1:15">
      <c r="A139" s="18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</row>
    <row r="140" spans="1:15">
      <c r="A140" s="18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</row>
    <row r="141" spans="1:15">
      <c r="A141" s="18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</row>
    <row r="142" spans="1:15">
      <c r="A142" s="18"/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</row>
    <row r="143" spans="1:15">
      <c r="A143" s="18"/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</row>
    <row r="144" spans="1:15">
      <c r="A144" s="18"/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</row>
    <row r="145" spans="1:15">
      <c r="A145" s="18"/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</row>
    <row r="146" spans="1:15">
      <c r="A146" s="18"/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</row>
    <row r="147" spans="1:15">
      <c r="A147" s="18"/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</row>
    <row r="148" spans="1:15">
      <c r="A148" s="18"/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</row>
    <row r="149" spans="1:15">
      <c r="A149" s="18"/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</row>
    <row r="150" spans="1:15">
      <c r="A150" s="18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</row>
    <row r="151" spans="1:15">
      <c r="A151" s="18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</row>
    <row r="152" spans="1:15">
      <c r="A152" s="18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</row>
    <row r="153" spans="1:15">
      <c r="A153" s="18"/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</row>
    <row r="154" spans="1:15">
      <c r="A154" s="18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</row>
    <row r="155" spans="1:15">
      <c r="A155" s="18"/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</row>
    <row r="156" spans="1:15">
      <c r="A156" s="18"/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</row>
    <row r="157" spans="1:15">
      <c r="A157" s="18"/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</row>
    <row r="158" spans="1:15">
      <c r="A158" s="18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</row>
    <row r="159" spans="1:15">
      <c r="A159" s="18"/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</row>
    <row r="160" spans="1:15">
      <c r="A160" s="18"/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</row>
    <row r="161" spans="1:15">
      <c r="A161" s="18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</row>
    <row r="162" spans="1:15">
      <c r="A162" s="18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</row>
    <row r="163" spans="1:15">
      <c r="A163" s="18"/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</row>
    <row r="164" spans="1:15">
      <c r="A164" s="18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</row>
    <row r="165" spans="1:15">
      <c r="A165" s="18"/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</row>
    <row r="166" spans="1:15">
      <c r="A166" s="18"/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</row>
    <row r="167" spans="1:15">
      <c r="A167" s="18"/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</row>
    <row r="168" spans="1:15">
      <c r="A168" s="18"/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</row>
    <row r="169" spans="1:15">
      <c r="A169" s="18"/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</row>
    <row r="170" spans="1:15">
      <c r="A170" s="18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</row>
    <row r="171" spans="1:15">
      <c r="A171" s="18"/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</row>
    <row r="172" spans="1:15">
      <c r="A172" s="18"/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</row>
    <row r="173" spans="1:15">
      <c r="A173" s="18"/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</row>
    <row r="174" spans="1:15">
      <c r="A174" s="18"/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</row>
    <row r="175" spans="1:15">
      <c r="A175" s="18"/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</row>
    <row r="176" spans="1:15">
      <c r="A176" s="18"/>
      <c r="B176" s="18"/>
      <c r="C176" s="18"/>
      <c r="D176" s="18"/>
      <c r="E176" s="18"/>
      <c r="F176" s="18"/>
      <c r="G176" s="18"/>
      <c r="H176" s="18"/>
      <c r="I176" s="18"/>
    </row>
    <row r="177" spans="1:1">
      <c r="A177" s="17"/>
    </row>
    <row r="178" spans="1:1">
      <c r="A178" s="17"/>
    </row>
    <row r="179" spans="1:1">
      <c r="A179" s="17"/>
    </row>
    <row r="180" spans="1:1">
      <c r="A180" s="17"/>
    </row>
    <row r="181" spans="1:1">
      <c r="A181" s="17"/>
    </row>
    <row r="182" spans="1:1">
      <c r="A182" s="17"/>
    </row>
    <row r="183" spans="1:1">
      <c r="A183" s="17"/>
    </row>
    <row r="184" spans="1:1">
      <c r="A184" s="17"/>
    </row>
    <row r="185" spans="1:1">
      <c r="A185" s="17"/>
    </row>
    <row r="186" spans="1:1">
      <c r="A186" s="17"/>
    </row>
    <row r="187" spans="1:1">
      <c r="A187" s="17"/>
    </row>
    <row r="188" spans="1:1">
      <c r="A188" s="17"/>
    </row>
    <row r="189" spans="1:1">
      <c r="A189" s="17"/>
    </row>
    <row r="190" spans="1:1">
      <c r="A190" s="17"/>
    </row>
    <row r="191" spans="1:1">
      <c r="A191" s="17"/>
    </row>
    <row r="192" spans="1:1">
      <c r="A192" s="17"/>
    </row>
    <row r="193" spans="1:1">
      <c r="A193" s="17"/>
    </row>
    <row r="194" spans="1:1">
      <c r="A194" s="17"/>
    </row>
    <row r="195" spans="1:1">
      <c r="A195" s="17"/>
    </row>
    <row r="196" spans="1:1">
      <c r="A196" s="17"/>
    </row>
    <row r="197" spans="1:1">
      <c r="A197" s="17"/>
    </row>
    <row r="198" spans="1:1">
      <c r="A198" s="17"/>
    </row>
    <row r="199" spans="1:1">
      <c r="A199" s="17"/>
    </row>
    <row r="200" spans="1:1">
      <c r="A200" s="17"/>
    </row>
    <row r="201" spans="1:1">
      <c r="A201" s="17"/>
    </row>
    <row r="202" spans="1:1">
      <c r="A202" s="17"/>
    </row>
    <row r="203" spans="1:1">
      <c r="A203" s="17"/>
    </row>
    <row r="204" spans="1:1">
      <c r="A204" s="17"/>
    </row>
    <row r="205" spans="1:1">
      <c r="A205" s="17"/>
    </row>
    <row r="206" spans="1:1">
      <c r="A206" s="17"/>
    </row>
    <row r="207" spans="1:1">
      <c r="A207" s="17"/>
    </row>
    <row r="208" spans="1:1">
      <c r="A208" s="17"/>
    </row>
    <row r="209" spans="1:1">
      <c r="A209" s="17"/>
    </row>
    <row r="210" spans="1:1">
      <c r="A210" s="17"/>
    </row>
    <row r="211" spans="1:1">
      <c r="A211" s="17"/>
    </row>
    <row r="212" spans="1:1">
      <c r="A212" s="17"/>
    </row>
    <row r="213" spans="1:1">
      <c r="A213" s="17"/>
    </row>
    <row r="214" spans="1:1">
      <c r="A214" s="17"/>
    </row>
    <row r="215" spans="1:1">
      <c r="A215" s="17"/>
    </row>
    <row r="216" spans="1:1">
      <c r="A216" s="17"/>
    </row>
    <row r="217" spans="1:1">
      <c r="A217" s="17"/>
    </row>
    <row r="218" spans="1:1">
      <c r="A218" s="17"/>
    </row>
    <row r="219" spans="1:1">
      <c r="A219" s="17"/>
    </row>
    <row r="220" spans="1:1">
      <c r="A220" s="17"/>
    </row>
    <row r="221" spans="1:1">
      <c r="A221" s="17"/>
    </row>
    <row r="222" spans="1:1">
      <c r="A222" s="17"/>
    </row>
    <row r="223" spans="1:1">
      <c r="A223" s="17"/>
    </row>
    <row r="224" spans="1:1">
      <c r="A224" s="17"/>
    </row>
    <row r="225" spans="1:1">
      <c r="A225" s="17"/>
    </row>
    <row r="226" spans="1:1">
      <c r="A226" s="17"/>
    </row>
    <row r="227" spans="1:1">
      <c r="A227" s="17"/>
    </row>
    <row r="228" spans="1:1">
      <c r="A228" s="17"/>
    </row>
    <row r="229" spans="1:1">
      <c r="A229" s="17"/>
    </row>
    <row r="230" spans="1:1">
      <c r="A230" s="17"/>
    </row>
    <row r="231" spans="1:1">
      <c r="A231" s="17"/>
    </row>
    <row r="232" spans="1:1">
      <c r="A232" s="17"/>
    </row>
    <row r="233" spans="1:1">
      <c r="A233" s="17"/>
    </row>
    <row r="234" spans="1:1">
      <c r="A234" s="17"/>
    </row>
    <row r="235" spans="1:1">
      <c r="A235" s="17"/>
    </row>
    <row r="236" spans="1:1">
      <c r="A236" s="17"/>
    </row>
    <row r="237" spans="1:1">
      <c r="A237" s="17"/>
    </row>
    <row r="238" spans="1:1">
      <c r="A238" s="17"/>
    </row>
    <row r="239" spans="1:1">
      <c r="A239" s="17"/>
    </row>
    <row r="240" spans="1:1">
      <c r="A240" s="17"/>
    </row>
    <row r="241" spans="1:1">
      <c r="A241" s="17"/>
    </row>
    <row r="242" spans="1:1">
      <c r="A242" s="17"/>
    </row>
    <row r="243" spans="1:1">
      <c r="A243" s="17"/>
    </row>
    <row r="244" spans="1:1">
      <c r="A244" s="17"/>
    </row>
    <row r="245" spans="1:1">
      <c r="A245" s="17"/>
    </row>
    <row r="246" spans="1:1">
      <c r="A246" s="17"/>
    </row>
    <row r="247" spans="1:1">
      <c r="A247" s="17"/>
    </row>
    <row r="248" spans="1:1">
      <c r="A248" s="17"/>
    </row>
    <row r="249" spans="1:1">
      <c r="A249" s="17"/>
    </row>
    <row r="250" spans="1:1">
      <c r="A250" s="17"/>
    </row>
    <row r="251" spans="1:1">
      <c r="A251" s="17"/>
    </row>
    <row r="252" spans="1:1">
      <c r="A252" s="17"/>
    </row>
    <row r="253" spans="1:1">
      <c r="A253" s="17"/>
    </row>
    <row r="254" spans="1:1">
      <c r="A254" s="17"/>
    </row>
    <row r="255" spans="1:1">
      <c r="A255" s="17"/>
    </row>
    <row r="256" spans="1:1">
      <c r="A256" s="17"/>
    </row>
    <row r="257" spans="1:1">
      <c r="A257" s="17"/>
    </row>
    <row r="258" spans="1:1">
      <c r="A258" s="17"/>
    </row>
    <row r="259" spans="1:1">
      <c r="A259" s="17"/>
    </row>
    <row r="260" spans="1:1">
      <c r="A260" s="17"/>
    </row>
    <row r="261" spans="1:1">
      <c r="A261" s="17"/>
    </row>
    <row r="262" spans="1:1">
      <c r="A262" s="17"/>
    </row>
    <row r="263" spans="1:1">
      <c r="A263" s="17"/>
    </row>
    <row r="264" spans="1:1">
      <c r="A264" s="17"/>
    </row>
    <row r="265" spans="1:1">
      <c r="A265" s="17"/>
    </row>
    <row r="266" spans="1:1">
      <c r="A266" s="17"/>
    </row>
    <row r="267" spans="1:1">
      <c r="A267" s="17"/>
    </row>
    <row r="268" spans="1:1">
      <c r="A268" s="17"/>
    </row>
    <row r="269" spans="1:1">
      <c r="A269" s="17"/>
    </row>
    <row r="270" spans="1:1">
      <c r="A270" s="17"/>
    </row>
    <row r="271" spans="1:1">
      <c r="A271" s="17"/>
    </row>
    <row r="272" spans="1:1">
      <c r="A272" s="17"/>
    </row>
    <row r="273" spans="1:1">
      <c r="A273" s="17"/>
    </row>
    <row r="274" spans="1:1">
      <c r="A274" s="17"/>
    </row>
    <row r="275" spans="1:1">
      <c r="A275" s="17"/>
    </row>
    <row r="276" spans="1:1">
      <c r="A276" s="17"/>
    </row>
    <row r="277" spans="1:1">
      <c r="A277" s="17"/>
    </row>
    <row r="278" spans="1:1">
      <c r="A278" s="17"/>
    </row>
    <row r="279" spans="1:1">
      <c r="A279" s="17"/>
    </row>
    <row r="280" spans="1:1">
      <c r="A280" s="17"/>
    </row>
    <row r="281" spans="1:1">
      <c r="A281" s="17"/>
    </row>
    <row r="282" spans="1:1">
      <c r="A282" s="17"/>
    </row>
    <row r="283" spans="1:1">
      <c r="A283" s="17"/>
    </row>
    <row r="284" spans="1:1">
      <c r="A284" s="17"/>
    </row>
    <row r="285" spans="1:1">
      <c r="A285" s="17"/>
    </row>
    <row r="286" spans="1:1">
      <c r="A286" s="17"/>
    </row>
    <row r="287" spans="1:1">
      <c r="A287" s="17"/>
    </row>
    <row r="288" spans="1:1">
      <c r="A288" s="17"/>
    </row>
    <row r="289" spans="1:1">
      <c r="A289" s="17"/>
    </row>
    <row r="290" spans="1:1">
      <c r="A290" s="17"/>
    </row>
    <row r="291" spans="1:1">
      <c r="A291" s="17"/>
    </row>
    <row r="292" spans="1:1">
      <c r="A292" s="17"/>
    </row>
    <row r="293" spans="1:1">
      <c r="A293" s="17"/>
    </row>
    <row r="294" spans="1:1">
      <c r="A294" s="17"/>
    </row>
    <row r="295" spans="1:1">
      <c r="A295" s="17"/>
    </row>
    <row r="296" spans="1:1">
      <c r="A296" s="17"/>
    </row>
    <row r="297" spans="1:1">
      <c r="A297" s="17"/>
    </row>
    <row r="298" spans="1:1">
      <c r="A298" s="17"/>
    </row>
    <row r="299" spans="1:1">
      <c r="A299" s="17"/>
    </row>
    <row r="300" spans="1:1">
      <c r="A300" s="17"/>
    </row>
    <row r="301" spans="1:1">
      <c r="A301" s="17"/>
    </row>
    <row r="302" spans="1:1">
      <c r="A302" s="17"/>
    </row>
    <row r="303" spans="1:1">
      <c r="A303" s="17"/>
    </row>
    <row r="304" spans="1:1">
      <c r="A304" s="17"/>
    </row>
    <row r="305" spans="1:1">
      <c r="A305" s="17"/>
    </row>
    <row r="306" spans="1:1">
      <c r="A306" s="17"/>
    </row>
    <row r="307" spans="1:1">
      <c r="A307" s="17"/>
    </row>
    <row r="308" spans="1:1">
      <c r="A308" s="17"/>
    </row>
    <row r="309" spans="1:1">
      <c r="A309" s="17"/>
    </row>
    <row r="310" spans="1:1">
      <c r="A310" s="17"/>
    </row>
    <row r="311" spans="1:1">
      <c r="A311" s="17"/>
    </row>
    <row r="312" spans="1:1">
      <c r="A312" s="17"/>
    </row>
    <row r="313" spans="1:1">
      <c r="A313" s="17"/>
    </row>
    <row r="314" spans="1:1">
      <c r="A314" s="17"/>
    </row>
    <row r="315" spans="1:1">
      <c r="A315" s="17"/>
    </row>
    <row r="316" spans="1:1">
      <c r="A316" s="17"/>
    </row>
    <row r="317" spans="1:1">
      <c r="A317" s="17"/>
    </row>
    <row r="318" spans="1:1">
      <c r="A318" s="17"/>
    </row>
    <row r="319" spans="1:1">
      <c r="A319" s="17"/>
    </row>
    <row r="320" spans="1:1">
      <c r="A320" s="17"/>
    </row>
    <row r="321" spans="1:1">
      <c r="A321" s="17"/>
    </row>
    <row r="322" spans="1:1">
      <c r="A322" s="17"/>
    </row>
    <row r="323" spans="1:1">
      <c r="A323" s="17"/>
    </row>
    <row r="324" spans="1:1">
      <c r="A324" s="17"/>
    </row>
    <row r="325" spans="1:1">
      <c r="A325" s="17"/>
    </row>
    <row r="326" spans="1:1">
      <c r="A326" s="17"/>
    </row>
    <row r="327" spans="1:1">
      <c r="A327" s="17"/>
    </row>
    <row r="328" spans="1:1">
      <c r="A328" s="17"/>
    </row>
    <row r="329" spans="1:1">
      <c r="A329" s="17"/>
    </row>
    <row r="330" spans="1:1">
      <c r="A330" s="17"/>
    </row>
    <row r="331" spans="1:1">
      <c r="A331" s="17"/>
    </row>
    <row r="332" spans="1:1">
      <c r="A332" s="17"/>
    </row>
    <row r="333" spans="1:1">
      <c r="A333" s="17"/>
    </row>
    <row r="334" spans="1:1">
      <c r="A334" s="17"/>
    </row>
    <row r="335" spans="1:1">
      <c r="A335" s="17"/>
    </row>
    <row r="336" spans="1:1">
      <c r="A336" s="17"/>
    </row>
    <row r="337" spans="1:1">
      <c r="A337" s="17"/>
    </row>
    <row r="338" spans="1:1">
      <c r="A338" s="17"/>
    </row>
    <row r="339" spans="1:1">
      <c r="A339" s="17"/>
    </row>
    <row r="340" spans="1:1">
      <c r="A340" s="17"/>
    </row>
    <row r="341" spans="1:1">
      <c r="A341" s="17"/>
    </row>
    <row r="342" spans="1:1">
      <c r="A342" s="17"/>
    </row>
    <row r="343" spans="1:1">
      <c r="A343" s="17"/>
    </row>
    <row r="344" spans="1:1">
      <c r="A344" s="17"/>
    </row>
    <row r="345" spans="1:1">
      <c r="A345" s="17"/>
    </row>
    <row r="346" spans="1:1">
      <c r="A346" s="17"/>
    </row>
    <row r="347" spans="1:1">
      <c r="A347" s="17"/>
    </row>
    <row r="348" spans="1:1">
      <c r="A348" s="17"/>
    </row>
    <row r="349" spans="1:1">
      <c r="A349" s="17"/>
    </row>
    <row r="350" spans="1:1">
      <c r="A350" s="17"/>
    </row>
    <row r="351" spans="1:1">
      <c r="A351" s="17"/>
    </row>
    <row r="352" spans="1:1">
      <c r="A352" s="17"/>
    </row>
    <row r="353" spans="1:1">
      <c r="A353" s="17"/>
    </row>
    <row r="354" spans="1:1">
      <c r="A354" s="17"/>
    </row>
    <row r="355" spans="1:1">
      <c r="A355" s="17"/>
    </row>
    <row r="356" spans="1:1">
      <c r="A356" s="17"/>
    </row>
    <row r="357" spans="1:1">
      <c r="A357" s="17"/>
    </row>
    <row r="358" spans="1:1">
      <c r="A358" s="17"/>
    </row>
    <row r="359" spans="1:1">
      <c r="A359" s="17"/>
    </row>
    <row r="360" spans="1:1">
      <c r="A360" s="17"/>
    </row>
    <row r="361" spans="1:1">
      <c r="A361" s="17"/>
    </row>
    <row r="362" spans="1:1">
      <c r="A362" s="17"/>
    </row>
    <row r="363" spans="1:1">
      <c r="A363" s="17"/>
    </row>
    <row r="364" spans="1:1">
      <c r="A364" s="17"/>
    </row>
    <row r="365" spans="1:1">
      <c r="A365" s="17"/>
    </row>
    <row r="366" spans="1:1">
      <c r="A366" s="17"/>
    </row>
    <row r="367" spans="1:1">
      <c r="A367" s="17"/>
    </row>
    <row r="368" spans="1:1">
      <c r="A368" s="17"/>
    </row>
    <row r="369" spans="1:1">
      <c r="A369" s="17"/>
    </row>
    <row r="370" spans="1:1">
      <c r="A370" s="17"/>
    </row>
    <row r="371" spans="1:1">
      <c r="A371" s="17"/>
    </row>
    <row r="372" spans="1:1">
      <c r="A372" s="17"/>
    </row>
    <row r="373" spans="1:1">
      <c r="A373" s="17"/>
    </row>
    <row r="374" spans="1:1">
      <c r="A374" s="17"/>
    </row>
    <row r="375" spans="1:1">
      <c r="A375" s="17"/>
    </row>
    <row r="376" spans="1:1">
      <c r="A376" s="17"/>
    </row>
    <row r="377" spans="1:1">
      <c r="A377" s="17"/>
    </row>
    <row r="378" spans="1:1">
      <c r="A378" s="17"/>
    </row>
    <row r="379" spans="1:1">
      <c r="A379" s="17"/>
    </row>
    <row r="380" spans="1:1">
      <c r="A380" s="17"/>
    </row>
    <row r="381" spans="1:1">
      <c r="A381" s="17"/>
    </row>
    <row r="382" spans="1:1">
      <c r="A382" s="17"/>
    </row>
    <row r="383" spans="1:1">
      <c r="A383" s="17"/>
    </row>
    <row r="384" spans="1:1">
      <c r="A384" s="17"/>
    </row>
    <row r="385" spans="1:1">
      <c r="A385" s="17"/>
    </row>
    <row r="386" spans="1:1">
      <c r="A386" s="17"/>
    </row>
    <row r="387" spans="1:1">
      <c r="A387" s="17"/>
    </row>
    <row r="388" spans="1:1">
      <c r="A388" s="17"/>
    </row>
    <row r="389" spans="1:1">
      <c r="A389" s="17"/>
    </row>
    <row r="390" spans="1:1">
      <c r="A390" s="17"/>
    </row>
    <row r="391" spans="1:1">
      <c r="A391" s="17"/>
    </row>
    <row r="392" spans="1:1">
      <c r="A392" s="17"/>
    </row>
    <row r="393" spans="1:1">
      <c r="A393" s="17"/>
    </row>
    <row r="394" spans="1:1">
      <c r="A394" s="17"/>
    </row>
    <row r="395" spans="1:1">
      <c r="A395" s="17"/>
    </row>
    <row r="396" spans="1:1">
      <c r="A396" s="17"/>
    </row>
    <row r="397" spans="1:1">
      <c r="A397" s="17"/>
    </row>
    <row r="398" spans="1:1">
      <c r="A398" s="17"/>
    </row>
    <row r="399" spans="1:1">
      <c r="A399" s="17"/>
    </row>
    <row r="400" spans="1:1">
      <c r="A400" s="17"/>
    </row>
    <row r="401" spans="1:1">
      <c r="A401" s="17"/>
    </row>
    <row r="402" spans="1:1">
      <c r="A402" s="17"/>
    </row>
    <row r="403" spans="1:1">
      <c r="A403" s="17"/>
    </row>
    <row r="404" spans="1:1">
      <c r="A404" s="17"/>
    </row>
    <row r="405" spans="1:1">
      <c r="A405" s="17"/>
    </row>
    <row r="406" spans="1:1">
      <c r="A406" s="17"/>
    </row>
    <row r="407" spans="1:1">
      <c r="A407" s="17"/>
    </row>
    <row r="408" spans="1:1">
      <c r="A408" s="17"/>
    </row>
    <row r="409" spans="1:1">
      <c r="A409" s="17"/>
    </row>
    <row r="410" spans="1:1">
      <c r="A410" s="17"/>
    </row>
    <row r="411" spans="1:1">
      <c r="A411" s="17"/>
    </row>
    <row r="412" spans="1:1">
      <c r="A412" s="17"/>
    </row>
    <row r="413" spans="1:1">
      <c r="A413" s="17"/>
    </row>
    <row r="414" spans="1:1">
      <c r="A414" s="17"/>
    </row>
    <row r="415" spans="1:1">
      <c r="A415" s="17"/>
    </row>
    <row r="416" spans="1:1">
      <c r="A416" s="17"/>
    </row>
    <row r="417" spans="1:1">
      <c r="A417" s="17"/>
    </row>
    <row r="418" spans="1:1">
      <c r="A418" s="17"/>
    </row>
    <row r="419" spans="1:1">
      <c r="A419" s="17"/>
    </row>
    <row r="420" spans="1:1">
      <c r="A420" s="17"/>
    </row>
    <row r="421" spans="1:1">
      <c r="A421" s="17"/>
    </row>
    <row r="422" spans="1:1">
      <c r="A422" s="17"/>
    </row>
    <row r="423" spans="1:1">
      <c r="A423" s="17"/>
    </row>
    <row r="424" spans="1:1">
      <c r="A424" s="17"/>
    </row>
    <row r="425" spans="1:1">
      <c r="A425" s="17"/>
    </row>
    <row r="426" spans="1:1">
      <c r="A426" s="17"/>
    </row>
    <row r="427" spans="1:1">
      <c r="A427" s="17"/>
    </row>
    <row r="428" spans="1:1">
      <c r="A428" s="17"/>
    </row>
    <row r="429" spans="1:1">
      <c r="A429" s="17"/>
    </row>
    <row r="430" spans="1:1">
      <c r="A430" s="17"/>
    </row>
    <row r="431" spans="1:1">
      <c r="A431" s="17"/>
    </row>
    <row r="432" spans="1:1">
      <c r="A432" s="17"/>
    </row>
    <row r="433" spans="1:1">
      <c r="A433" s="17"/>
    </row>
    <row r="434" spans="1:1">
      <c r="A434" s="17"/>
    </row>
    <row r="435" spans="1:1">
      <c r="A435" s="17"/>
    </row>
    <row r="436" spans="1:1">
      <c r="A436" s="17"/>
    </row>
    <row r="437" spans="1:1">
      <c r="A437" s="17"/>
    </row>
    <row r="438" spans="1:1">
      <c r="A438" s="17"/>
    </row>
    <row r="439" spans="1:1">
      <c r="A439" s="17"/>
    </row>
    <row r="440" spans="1:1">
      <c r="A440" s="17"/>
    </row>
    <row r="441" spans="1:1">
      <c r="A441" s="17"/>
    </row>
    <row r="442" spans="1:1">
      <c r="A442" s="17"/>
    </row>
    <row r="443" spans="1:1">
      <c r="A443" s="17"/>
    </row>
    <row r="444" spans="1:1">
      <c r="A444" s="17"/>
    </row>
    <row r="445" spans="1:1">
      <c r="A445" s="17"/>
    </row>
    <row r="446" spans="1:1">
      <c r="A446" s="17"/>
    </row>
    <row r="447" spans="1:1">
      <c r="A447" s="17"/>
    </row>
    <row r="448" spans="1:1">
      <c r="A448" s="17"/>
    </row>
    <row r="449" spans="1:1">
      <c r="A449" s="17"/>
    </row>
    <row r="450" spans="1:1">
      <c r="A450" s="17"/>
    </row>
    <row r="451" spans="1:1">
      <c r="A451" s="17"/>
    </row>
    <row r="452" spans="1:1">
      <c r="A452" s="17"/>
    </row>
    <row r="453" spans="1:1">
      <c r="A453" s="17"/>
    </row>
    <row r="454" spans="1:1">
      <c r="A454" s="17"/>
    </row>
    <row r="455" spans="1:1">
      <c r="A455" s="17"/>
    </row>
    <row r="456" spans="1:1">
      <c r="A456" s="17"/>
    </row>
    <row r="457" spans="1:1">
      <c r="A457" s="17"/>
    </row>
    <row r="458" spans="1:1">
      <c r="A458" s="17"/>
    </row>
    <row r="459" spans="1:1">
      <c r="A459" s="17"/>
    </row>
    <row r="460" spans="1:1">
      <c r="A460" s="17"/>
    </row>
    <row r="461" spans="1:1">
      <c r="A461" s="17"/>
    </row>
    <row r="462" spans="1:1">
      <c r="A462" s="17"/>
    </row>
    <row r="463" spans="1:1">
      <c r="A463" s="17"/>
    </row>
    <row r="464" spans="1:1">
      <c r="A464" s="17"/>
    </row>
    <row r="465" spans="1:1">
      <c r="A465" s="17"/>
    </row>
    <row r="466" spans="1:1">
      <c r="A466" s="17"/>
    </row>
    <row r="467" spans="1:1">
      <c r="A467" s="17"/>
    </row>
    <row r="468" spans="1:1">
      <c r="A468" s="17"/>
    </row>
    <row r="469" spans="1:1">
      <c r="A469" s="17"/>
    </row>
    <row r="470" spans="1:1">
      <c r="A470" s="17"/>
    </row>
    <row r="471" spans="1:1">
      <c r="A471" s="17"/>
    </row>
    <row r="472" spans="1:1">
      <c r="A472" s="17"/>
    </row>
    <row r="473" spans="1:1">
      <c r="A473" s="17"/>
    </row>
    <row r="474" spans="1:1">
      <c r="A474" s="17"/>
    </row>
    <row r="475" spans="1:1">
      <c r="A475" s="17"/>
    </row>
    <row r="476" spans="1:1">
      <c r="A476" s="17"/>
    </row>
    <row r="477" spans="1:1">
      <c r="A477" s="17"/>
    </row>
    <row r="478" spans="1:1">
      <c r="A478" s="17"/>
    </row>
    <row r="479" spans="1:1">
      <c r="A479" s="17"/>
    </row>
    <row r="480" spans="1:1">
      <c r="A480" s="17"/>
    </row>
    <row r="481" spans="1:1">
      <c r="A481" s="17"/>
    </row>
    <row r="482" spans="1:1">
      <c r="A482" s="17"/>
    </row>
    <row r="483" spans="1:1">
      <c r="A483" s="17"/>
    </row>
    <row r="484" spans="1:1">
      <c r="A484" s="17"/>
    </row>
    <row r="485" spans="1:1">
      <c r="A485" s="17"/>
    </row>
    <row r="486" spans="1:1">
      <c r="A486" s="17"/>
    </row>
    <row r="487" spans="1:1">
      <c r="A487" s="17"/>
    </row>
    <row r="488" spans="1:1">
      <c r="A488" s="17"/>
    </row>
    <row r="489" spans="1:1">
      <c r="A489" s="17"/>
    </row>
    <row r="490" spans="1:1">
      <c r="A490" s="17"/>
    </row>
    <row r="491" spans="1:1">
      <c r="A491" s="17"/>
    </row>
    <row r="492" spans="1:1">
      <c r="A492" s="17"/>
    </row>
    <row r="493" spans="1:1">
      <c r="A493" s="17"/>
    </row>
    <row r="494" spans="1:1">
      <c r="A494" s="17"/>
    </row>
    <row r="495" spans="1:1">
      <c r="A495" s="17"/>
    </row>
    <row r="496" spans="1:1">
      <c r="A496" s="17"/>
    </row>
    <row r="497" spans="1:1">
      <c r="A497" s="17"/>
    </row>
    <row r="498" spans="1:1">
      <c r="A498" s="17"/>
    </row>
    <row r="499" spans="1:1">
      <c r="A499" s="17"/>
    </row>
    <row r="500" spans="1:1">
      <c r="A500" s="17"/>
    </row>
    <row r="501" spans="1:1">
      <c r="A501" s="17"/>
    </row>
    <row r="502" spans="1:1">
      <c r="A502" s="17"/>
    </row>
    <row r="503" spans="1:1">
      <c r="A503" s="17"/>
    </row>
    <row r="504" spans="1:1">
      <c r="A504" s="17"/>
    </row>
    <row r="505" spans="1:1">
      <c r="A505" s="17"/>
    </row>
    <row r="506" spans="1:1">
      <c r="A506" s="17"/>
    </row>
    <row r="507" spans="1:1">
      <c r="A507" s="17"/>
    </row>
    <row r="508" spans="1:1">
      <c r="A508" s="17"/>
    </row>
    <row r="509" spans="1:1">
      <c r="A509" s="17"/>
    </row>
    <row r="510" spans="1:1">
      <c r="A510" s="17"/>
    </row>
    <row r="511" spans="1:1">
      <c r="A511" s="17"/>
    </row>
    <row r="512" spans="1:1">
      <c r="A512" s="17"/>
    </row>
    <row r="513" spans="1:1">
      <c r="A513" s="17"/>
    </row>
    <row r="514" spans="1:1">
      <c r="A514" s="17"/>
    </row>
    <row r="515" spans="1:1">
      <c r="A515" s="17"/>
    </row>
    <row r="516" spans="1:1">
      <c r="A516" s="17"/>
    </row>
    <row r="517" spans="1:1">
      <c r="A517" s="17"/>
    </row>
    <row r="518" spans="1:1">
      <c r="A518" s="17"/>
    </row>
    <row r="519" spans="1:1">
      <c r="A519" s="17"/>
    </row>
    <row r="520" spans="1:1">
      <c r="A520" s="17"/>
    </row>
    <row r="521" spans="1:1">
      <c r="A521" s="17"/>
    </row>
    <row r="522" spans="1:1">
      <c r="A522" s="17"/>
    </row>
    <row r="523" spans="1:1">
      <c r="A523" s="17"/>
    </row>
    <row r="524" spans="1:1">
      <c r="A524" s="17"/>
    </row>
    <row r="525" spans="1:1">
      <c r="A525" s="17"/>
    </row>
    <row r="526" spans="1:1">
      <c r="A526" s="17"/>
    </row>
    <row r="527" spans="1:1">
      <c r="A527" s="17"/>
    </row>
    <row r="528" spans="1:1">
      <c r="A528" s="17"/>
    </row>
    <row r="529" spans="1:1">
      <c r="A529" s="17"/>
    </row>
    <row r="530" spans="1:1">
      <c r="A530" s="17"/>
    </row>
    <row r="531" spans="1:1">
      <c r="A531" s="17"/>
    </row>
    <row r="532" spans="1:1">
      <c r="A532" s="17"/>
    </row>
    <row r="533" spans="1:1">
      <c r="A533" s="17"/>
    </row>
    <row r="534" spans="1:1">
      <c r="A534" s="17"/>
    </row>
    <row r="535" spans="1:1">
      <c r="A535" s="17"/>
    </row>
    <row r="536" spans="1:1">
      <c r="A536" s="17"/>
    </row>
    <row r="537" spans="1:1">
      <c r="A537" s="17"/>
    </row>
    <row r="538" spans="1:1">
      <c r="A538" s="17"/>
    </row>
    <row r="539" spans="1:1">
      <c r="A539" s="17"/>
    </row>
    <row r="540" spans="1:1">
      <c r="A540" s="17"/>
    </row>
    <row r="541" spans="1:1">
      <c r="A541" s="17"/>
    </row>
    <row r="542" spans="1:1">
      <c r="A542" s="17"/>
    </row>
    <row r="543" spans="1:1">
      <c r="A543" s="17"/>
    </row>
    <row r="544" spans="1:1">
      <c r="A544" s="17"/>
    </row>
    <row r="545" spans="1:1">
      <c r="A545" s="17"/>
    </row>
    <row r="546" spans="1:1">
      <c r="A546" s="17"/>
    </row>
    <row r="547" spans="1:1">
      <c r="A547" s="17"/>
    </row>
    <row r="548" spans="1:1">
      <c r="A548" s="17"/>
    </row>
    <row r="549" spans="1:1">
      <c r="A549" s="17"/>
    </row>
    <row r="550" spans="1:1">
      <c r="A550" s="17"/>
    </row>
    <row r="551" spans="1:1">
      <c r="A551" s="17"/>
    </row>
    <row r="552" spans="1:1">
      <c r="A552" s="17"/>
    </row>
    <row r="553" spans="1:1">
      <c r="A553" s="17"/>
    </row>
    <row r="554" spans="1:1">
      <c r="A554" s="17"/>
    </row>
    <row r="555" spans="1:1">
      <c r="A555" s="17"/>
    </row>
    <row r="556" spans="1:1">
      <c r="A556" s="17"/>
    </row>
    <row r="557" spans="1:1">
      <c r="A557" s="17"/>
    </row>
    <row r="558" spans="1:1">
      <c r="A558" s="17"/>
    </row>
    <row r="559" spans="1:1">
      <c r="A559" s="17"/>
    </row>
    <row r="560" spans="1:1">
      <c r="A560" s="17"/>
    </row>
    <row r="561" spans="1:1">
      <c r="A561" s="17"/>
    </row>
    <row r="562" spans="1:1">
      <c r="A562" s="17"/>
    </row>
    <row r="563" spans="1:1">
      <c r="A563" s="17"/>
    </row>
    <row r="564" spans="1:1">
      <c r="A564" s="17"/>
    </row>
    <row r="565" spans="1:1">
      <c r="A565" s="17"/>
    </row>
    <row r="566" spans="1:1">
      <c r="A566" s="17"/>
    </row>
    <row r="567" spans="1:1">
      <c r="A567" s="17"/>
    </row>
    <row r="568" spans="1:1">
      <c r="A568" s="17"/>
    </row>
    <row r="569" spans="1:1">
      <c r="A569" s="17"/>
    </row>
    <row r="570" spans="1:1">
      <c r="A570" s="17"/>
    </row>
    <row r="571" spans="1:1">
      <c r="A571" s="17"/>
    </row>
    <row r="572" spans="1:1">
      <c r="A572" s="17"/>
    </row>
    <row r="573" spans="1:1">
      <c r="A573" s="17"/>
    </row>
    <row r="574" spans="1:1">
      <c r="A574" s="17"/>
    </row>
    <row r="575" spans="1:1">
      <c r="A575" s="17"/>
    </row>
    <row r="576" spans="1:1">
      <c r="A576" s="17"/>
    </row>
    <row r="577" spans="1:1">
      <c r="A577" s="17"/>
    </row>
    <row r="578" spans="1:1">
      <c r="A578" s="17"/>
    </row>
    <row r="579" spans="1:1">
      <c r="A579" s="17"/>
    </row>
    <row r="580" spans="1:1">
      <c r="A580" s="17"/>
    </row>
    <row r="581" spans="1:1">
      <c r="A581" s="17"/>
    </row>
    <row r="582" spans="1:1">
      <c r="A582" s="17"/>
    </row>
    <row r="583" spans="1:1">
      <c r="A583" s="17"/>
    </row>
    <row r="584" spans="1:1">
      <c r="A584" s="17"/>
    </row>
    <row r="585" spans="1:1">
      <c r="A585" s="17"/>
    </row>
    <row r="586" spans="1:1">
      <c r="A586" s="17"/>
    </row>
    <row r="587" spans="1:1">
      <c r="A587" s="17"/>
    </row>
    <row r="588" spans="1:1">
      <c r="A588" s="17"/>
    </row>
    <row r="589" spans="1:1">
      <c r="A589" s="17"/>
    </row>
    <row r="590" spans="1:1">
      <c r="A590" s="17"/>
    </row>
    <row r="591" spans="1:1">
      <c r="A591" s="17"/>
    </row>
    <row r="592" spans="1:1">
      <c r="A592" s="17"/>
    </row>
    <row r="593" spans="1:1">
      <c r="A593" s="17"/>
    </row>
    <row r="594" spans="1:1">
      <c r="A594" s="17"/>
    </row>
    <row r="595" spans="1:1">
      <c r="A595" s="17"/>
    </row>
    <row r="596" spans="1:1">
      <c r="A596" s="17"/>
    </row>
    <row r="597" spans="1:1">
      <c r="A597" s="17"/>
    </row>
    <row r="598" spans="1:1">
      <c r="A598" s="17"/>
    </row>
    <row r="599" spans="1:1">
      <c r="A599" s="17"/>
    </row>
    <row r="600" spans="1:1">
      <c r="A600" s="17"/>
    </row>
    <row r="601" spans="1:1">
      <c r="A601" s="17"/>
    </row>
    <row r="602" spans="1:1">
      <c r="A602" s="17"/>
    </row>
    <row r="603" spans="1:1">
      <c r="A603" s="17"/>
    </row>
    <row r="604" spans="1:1">
      <c r="A604" s="17"/>
    </row>
    <row r="605" spans="1:1">
      <c r="A605" s="17"/>
    </row>
    <row r="606" spans="1:1">
      <c r="A606" s="17"/>
    </row>
    <row r="607" spans="1:1">
      <c r="A607" s="17"/>
    </row>
    <row r="608" spans="1:1">
      <c r="A608" s="17"/>
    </row>
    <row r="609" spans="1:1">
      <c r="A609" s="17"/>
    </row>
    <row r="610" spans="1:1">
      <c r="A610" s="17"/>
    </row>
    <row r="611" spans="1:1">
      <c r="A611" s="17"/>
    </row>
    <row r="612" spans="1:1">
      <c r="A612" s="17"/>
    </row>
    <row r="613" spans="1:1">
      <c r="A613" s="17"/>
    </row>
    <row r="614" spans="1:1">
      <c r="A614" s="17"/>
    </row>
    <row r="615" spans="1:1">
      <c r="A615" s="17"/>
    </row>
    <row r="616" spans="1:1">
      <c r="A616" s="17"/>
    </row>
    <row r="617" spans="1:1">
      <c r="A617" s="17"/>
    </row>
    <row r="618" spans="1:1">
      <c r="A618" s="17"/>
    </row>
    <row r="619" spans="1:1">
      <c r="A619" s="17"/>
    </row>
    <row r="620" spans="1:1">
      <c r="A620" s="17"/>
    </row>
    <row r="621" spans="1:1">
      <c r="A621" s="17"/>
    </row>
    <row r="622" spans="1:1">
      <c r="A622" s="17"/>
    </row>
    <row r="623" spans="1:1">
      <c r="A623" s="17"/>
    </row>
    <row r="624" spans="1:1">
      <c r="A624" s="17"/>
    </row>
    <row r="625" spans="1:1">
      <c r="A625" s="17"/>
    </row>
    <row r="626" spans="1:1">
      <c r="A626" s="17"/>
    </row>
    <row r="627" spans="1:1">
      <c r="A627" s="17"/>
    </row>
    <row r="628" spans="1:1">
      <c r="A628" s="17"/>
    </row>
    <row r="629" spans="1:1">
      <c r="A629" s="17"/>
    </row>
    <row r="630" spans="1:1">
      <c r="A630" s="17"/>
    </row>
    <row r="631" spans="1:1">
      <c r="A631" s="17"/>
    </row>
    <row r="632" spans="1:1">
      <c r="A632" s="17"/>
    </row>
    <row r="633" spans="1:1">
      <c r="A633" s="17"/>
    </row>
    <row r="634" spans="1:1">
      <c r="A634" s="17"/>
    </row>
    <row r="635" spans="1:1">
      <c r="A635" s="17"/>
    </row>
    <row r="636" spans="1:1">
      <c r="A636" s="17"/>
    </row>
    <row r="637" spans="1:1">
      <c r="A637" s="17"/>
    </row>
    <row r="638" spans="1:1">
      <c r="A638" s="17"/>
    </row>
    <row r="639" spans="1:1">
      <c r="A639" s="17"/>
    </row>
    <row r="640" spans="1:1">
      <c r="A640" s="17"/>
    </row>
    <row r="641" spans="1:1">
      <c r="A641" s="17"/>
    </row>
    <row r="642" spans="1:1">
      <c r="A642" s="17"/>
    </row>
    <row r="643" spans="1:1">
      <c r="A643" s="17"/>
    </row>
    <row r="644" spans="1:1">
      <c r="A644" s="17"/>
    </row>
    <row r="645" spans="1:1">
      <c r="A645" s="17"/>
    </row>
    <row r="646" spans="1:1">
      <c r="A646" s="17"/>
    </row>
    <row r="647" spans="1:1">
      <c r="A647" s="17"/>
    </row>
    <row r="648" spans="1:1">
      <c r="A648" s="17"/>
    </row>
    <row r="649" spans="1:1">
      <c r="A649" s="17"/>
    </row>
    <row r="650" spans="1:1">
      <c r="A650" s="17"/>
    </row>
    <row r="651" spans="1:1">
      <c r="A651" s="17"/>
    </row>
    <row r="652" spans="1:1">
      <c r="A652" s="17"/>
    </row>
    <row r="653" spans="1:1">
      <c r="A653" s="17"/>
    </row>
    <row r="654" spans="1:1">
      <c r="A654" s="17"/>
    </row>
    <row r="655" spans="1:1">
      <c r="A655" s="17"/>
    </row>
    <row r="656" spans="1:1">
      <c r="A656" s="17"/>
    </row>
    <row r="657" spans="1:1">
      <c r="A657" s="17"/>
    </row>
    <row r="658" spans="1:1">
      <c r="A658" s="17"/>
    </row>
    <row r="659" spans="1:1">
      <c r="A659" s="17"/>
    </row>
    <row r="660" spans="1:1">
      <c r="A660" s="17"/>
    </row>
    <row r="661" spans="1:1">
      <c r="A661" s="17"/>
    </row>
    <row r="662" spans="1:1">
      <c r="A662" s="17"/>
    </row>
    <row r="663" spans="1:1">
      <c r="A663" s="17"/>
    </row>
    <row r="664" spans="1:1">
      <c r="A664" s="17"/>
    </row>
    <row r="665" spans="1:1">
      <c r="A665" s="17"/>
    </row>
    <row r="666" spans="1:1">
      <c r="A666" s="17"/>
    </row>
    <row r="667" spans="1:1">
      <c r="A667" s="17"/>
    </row>
    <row r="668" spans="1:1">
      <c r="A668" s="17"/>
    </row>
    <row r="669" spans="1:1">
      <c r="A669" s="17"/>
    </row>
    <row r="670" spans="1:1">
      <c r="A670" s="17"/>
    </row>
    <row r="671" spans="1:1">
      <c r="A671" s="17"/>
    </row>
    <row r="672" spans="1:1">
      <c r="A672" s="17"/>
    </row>
    <row r="673" spans="1:1">
      <c r="A673" s="17"/>
    </row>
    <row r="674" spans="1:1">
      <c r="A674" s="17"/>
    </row>
    <row r="675" spans="1:1">
      <c r="A675" s="17"/>
    </row>
    <row r="676" spans="1:1">
      <c r="A676" s="17"/>
    </row>
    <row r="677" spans="1:1">
      <c r="A677" s="17"/>
    </row>
    <row r="678" spans="1:1">
      <c r="A678" s="17"/>
    </row>
    <row r="679" spans="1:1">
      <c r="A679" s="17"/>
    </row>
    <row r="680" spans="1:1">
      <c r="A680" s="17"/>
    </row>
    <row r="681" spans="1:1">
      <c r="A681" s="17"/>
    </row>
    <row r="682" spans="1:1">
      <c r="A682" s="17"/>
    </row>
    <row r="683" spans="1:1">
      <c r="A683" s="17"/>
    </row>
    <row r="684" spans="1:1">
      <c r="A684" s="17"/>
    </row>
    <row r="685" spans="1:1">
      <c r="A685" s="17"/>
    </row>
    <row r="686" spans="1:1">
      <c r="A686" s="17"/>
    </row>
    <row r="687" spans="1:1">
      <c r="A687" s="17"/>
    </row>
    <row r="688" spans="1:1">
      <c r="A688" s="17"/>
    </row>
    <row r="689" spans="1:1">
      <c r="A689" s="17"/>
    </row>
    <row r="690" spans="1:1">
      <c r="A690" s="17"/>
    </row>
    <row r="691" spans="1:1">
      <c r="A691" s="17"/>
    </row>
    <row r="692" spans="1:1">
      <c r="A692" s="17"/>
    </row>
    <row r="693" spans="1:1">
      <c r="A693" s="17"/>
    </row>
    <row r="694" spans="1:1">
      <c r="A694" s="17"/>
    </row>
    <row r="695" spans="1:1">
      <c r="A695" s="17"/>
    </row>
    <row r="696" spans="1:1">
      <c r="A696" s="17"/>
    </row>
    <row r="697" spans="1:1">
      <c r="A697" s="17"/>
    </row>
    <row r="698" spans="1:1">
      <c r="A698" s="17"/>
    </row>
    <row r="699" spans="1:1">
      <c r="A699" s="17"/>
    </row>
    <row r="700" spans="1:1">
      <c r="A700" s="17"/>
    </row>
    <row r="701" spans="1:1">
      <c r="A701" s="17"/>
    </row>
    <row r="702" spans="1:1">
      <c r="A702" s="17"/>
    </row>
    <row r="703" spans="1:1">
      <c r="A703" s="17"/>
    </row>
    <row r="704" spans="1:1">
      <c r="A704" s="17"/>
    </row>
    <row r="705" spans="1:1">
      <c r="A705" s="17"/>
    </row>
    <row r="706" spans="1:1">
      <c r="A706" s="17"/>
    </row>
    <row r="707" spans="1:1">
      <c r="A707" s="17"/>
    </row>
    <row r="708" spans="1:1">
      <c r="A708" s="17"/>
    </row>
    <row r="709" spans="1:1">
      <c r="A709" s="17"/>
    </row>
    <row r="710" spans="1:1">
      <c r="A710" s="17"/>
    </row>
    <row r="711" spans="1:1">
      <c r="A711" s="17"/>
    </row>
    <row r="712" spans="1:1">
      <c r="A712" s="17"/>
    </row>
    <row r="713" spans="1:1">
      <c r="A713" s="17"/>
    </row>
    <row r="714" spans="1:1">
      <c r="A714" s="17"/>
    </row>
    <row r="715" spans="1:1">
      <c r="A715" s="17"/>
    </row>
    <row r="716" spans="1:1">
      <c r="A716" s="17"/>
    </row>
    <row r="717" spans="1:1">
      <c r="A717" s="17"/>
    </row>
    <row r="718" spans="1:1">
      <c r="A718" s="17"/>
    </row>
    <row r="719" spans="1:1">
      <c r="A719" s="17"/>
    </row>
    <row r="720" spans="1:1">
      <c r="A720" s="17"/>
    </row>
    <row r="721" spans="1:1">
      <c r="A721" s="17"/>
    </row>
    <row r="722" spans="1:1">
      <c r="A722" s="17"/>
    </row>
    <row r="723" spans="1:1">
      <c r="A723" s="17"/>
    </row>
    <row r="724" spans="1:1">
      <c r="A724" s="17"/>
    </row>
    <row r="725" spans="1:1">
      <c r="A725" s="17"/>
    </row>
    <row r="726" spans="1:1">
      <c r="A726" s="17"/>
    </row>
    <row r="727" spans="1:1">
      <c r="A727" s="17"/>
    </row>
    <row r="728" spans="1:1">
      <c r="A728" s="17"/>
    </row>
    <row r="729" spans="1:1">
      <c r="A729" s="17"/>
    </row>
    <row r="730" spans="1:1">
      <c r="A730" s="17"/>
    </row>
    <row r="731" spans="1:1">
      <c r="A731" s="17"/>
    </row>
    <row r="732" spans="1:1">
      <c r="A732" s="17"/>
    </row>
    <row r="733" spans="1:1">
      <c r="A733" s="17"/>
    </row>
    <row r="734" spans="1:1">
      <c r="A734" s="17"/>
    </row>
    <row r="735" spans="1:1">
      <c r="A735" s="17"/>
    </row>
    <row r="736" spans="1:1">
      <c r="A736" s="17"/>
    </row>
    <row r="737" spans="1:1">
      <c r="A737" s="17"/>
    </row>
    <row r="738" spans="1:1">
      <c r="A738" s="17"/>
    </row>
    <row r="739" spans="1:1">
      <c r="A739" s="17"/>
    </row>
    <row r="740" spans="1:1">
      <c r="A740" s="17"/>
    </row>
    <row r="741" spans="1:1">
      <c r="A741" s="17"/>
    </row>
    <row r="742" spans="1:1">
      <c r="A742" s="17"/>
    </row>
    <row r="743" spans="1:1">
      <c r="A743" s="17"/>
    </row>
    <row r="744" spans="1:1">
      <c r="A744" s="17"/>
    </row>
    <row r="745" spans="1:1">
      <c r="A745" s="17"/>
    </row>
    <row r="746" spans="1:1">
      <c r="A746" s="17"/>
    </row>
    <row r="747" spans="1:1">
      <c r="A747" s="17"/>
    </row>
    <row r="748" spans="1:1">
      <c r="A748" s="17"/>
    </row>
    <row r="749" spans="1:1">
      <c r="A749" s="17"/>
    </row>
    <row r="750" spans="1:1">
      <c r="A750" s="17"/>
    </row>
    <row r="751" spans="1:1">
      <c r="A751" s="17"/>
    </row>
    <row r="752" spans="1:1">
      <c r="A752" s="17"/>
    </row>
    <row r="753" spans="1:1">
      <c r="A753" s="17"/>
    </row>
    <row r="754" spans="1:1">
      <c r="A754" s="17"/>
    </row>
    <row r="755" spans="1:1">
      <c r="A755" s="17"/>
    </row>
    <row r="756" spans="1:1">
      <c r="A756" s="17"/>
    </row>
    <row r="757" spans="1:1">
      <c r="A757" s="17"/>
    </row>
    <row r="758" spans="1:1">
      <c r="A758" s="17"/>
    </row>
    <row r="759" spans="1:1">
      <c r="A759" s="17"/>
    </row>
    <row r="760" spans="1:1">
      <c r="A760" s="17"/>
    </row>
    <row r="761" spans="1:1">
      <c r="A761" s="17"/>
    </row>
    <row r="762" spans="1:1">
      <c r="A762" s="17"/>
    </row>
    <row r="763" spans="1:1">
      <c r="A763" s="17"/>
    </row>
    <row r="764" spans="1:1">
      <c r="A764" s="17"/>
    </row>
    <row r="765" spans="1:1">
      <c r="A765" s="17"/>
    </row>
    <row r="766" spans="1:1">
      <c r="A766" s="17"/>
    </row>
    <row r="767" spans="1:1">
      <c r="A767" s="17"/>
    </row>
    <row r="768" spans="1:1">
      <c r="A768" s="17"/>
    </row>
    <row r="769" spans="1:1">
      <c r="A769" s="17"/>
    </row>
    <row r="770" spans="1:1">
      <c r="A770" s="17"/>
    </row>
    <row r="771" spans="1:1">
      <c r="A771" s="17"/>
    </row>
    <row r="772" spans="1:1">
      <c r="A772" s="17"/>
    </row>
    <row r="773" spans="1:1">
      <c r="A773" s="17"/>
    </row>
    <row r="774" spans="1:1">
      <c r="A774" s="17"/>
    </row>
    <row r="775" spans="1:1">
      <c r="A775" s="17"/>
    </row>
    <row r="776" spans="1:1">
      <c r="A776" s="17"/>
    </row>
    <row r="777" spans="1:1">
      <c r="A777" s="17"/>
    </row>
    <row r="778" spans="1:1">
      <c r="A778" s="17"/>
    </row>
    <row r="779" spans="1:1">
      <c r="A779" s="17"/>
    </row>
    <row r="780" spans="1:1">
      <c r="A780" s="17"/>
    </row>
    <row r="781" spans="1:1">
      <c r="A781" s="17"/>
    </row>
    <row r="782" spans="1:1">
      <c r="A782" s="17"/>
    </row>
    <row r="783" spans="1:1">
      <c r="A783" s="17"/>
    </row>
    <row r="784" spans="1:1">
      <c r="A784" s="17"/>
    </row>
    <row r="785" spans="1:1">
      <c r="A785" s="17"/>
    </row>
    <row r="786" spans="1:1">
      <c r="A786" s="17"/>
    </row>
    <row r="787" spans="1:1">
      <c r="A787" s="17"/>
    </row>
    <row r="788" spans="1:1">
      <c r="A788" s="17"/>
    </row>
    <row r="789" spans="1:1">
      <c r="A789" s="17"/>
    </row>
    <row r="790" spans="1:1">
      <c r="A790" s="17"/>
    </row>
    <row r="791" spans="1:1">
      <c r="A791" s="17"/>
    </row>
    <row r="792" spans="1:1">
      <c r="A792" s="17"/>
    </row>
    <row r="793" spans="1:1">
      <c r="A793" s="17"/>
    </row>
    <row r="794" spans="1:1">
      <c r="A794" s="17"/>
    </row>
    <row r="795" spans="1:1">
      <c r="A795" s="17"/>
    </row>
    <row r="796" spans="1:1">
      <c r="A796" s="17"/>
    </row>
    <row r="797" spans="1:1">
      <c r="A797" s="17"/>
    </row>
    <row r="798" spans="1:1">
      <c r="A798" s="17"/>
    </row>
    <row r="799" spans="1:1">
      <c r="A799" s="17"/>
    </row>
    <row r="800" spans="1:1">
      <c r="A800" s="17"/>
    </row>
    <row r="801" spans="1:1">
      <c r="A801" s="17"/>
    </row>
    <row r="802" spans="1:1">
      <c r="A802" s="17"/>
    </row>
    <row r="803" spans="1:1">
      <c r="A803" s="17"/>
    </row>
    <row r="804" spans="1:1">
      <c r="A804" s="17"/>
    </row>
    <row r="805" spans="1:1">
      <c r="A805" s="17"/>
    </row>
    <row r="806" spans="1:1">
      <c r="A806" s="17"/>
    </row>
    <row r="807" spans="1:1">
      <c r="A807" s="17"/>
    </row>
    <row r="808" spans="1:1">
      <c r="A808" s="17"/>
    </row>
    <row r="809" spans="1:1">
      <c r="A809" s="17"/>
    </row>
    <row r="810" spans="1:1">
      <c r="A810" s="17"/>
    </row>
    <row r="811" spans="1:1">
      <c r="A811" s="17"/>
    </row>
    <row r="812" spans="1:1">
      <c r="A812" s="17"/>
    </row>
    <row r="813" spans="1:1">
      <c r="A813" s="17"/>
    </row>
    <row r="814" spans="1:1">
      <c r="A814" s="17"/>
    </row>
    <row r="815" spans="1:1">
      <c r="A815" s="17"/>
    </row>
    <row r="816" spans="1:1">
      <c r="A816" s="17"/>
    </row>
    <row r="817" spans="1:1">
      <c r="A817" s="17"/>
    </row>
    <row r="818" spans="1:1">
      <c r="A818" s="17"/>
    </row>
    <row r="819" spans="1:1">
      <c r="A819" s="17"/>
    </row>
    <row r="820" spans="1:1">
      <c r="A820" s="17"/>
    </row>
    <row r="821" spans="1:1">
      <c r="A821" s="17"/>
    </row>
    <row r="822" spans="1:1">
      <c r="A822" s="17"/>
    </row>
    <row r="823" spans="1:1">
      <c r="A823" s="17"/>
    </row>
    <row r="824" spans="1:1">
      <c r="A824" s="17"/>
    </row>
    <row r="825" spans="1:1">
      <c r="A825" s="17"/>
    </row>
    <row r="826" spans="1:1">
      <c r="A826" s="17"/>
    </row>
    <row r="827" spans="1:1">
      <c r="A827" s="17"/>
    </row>
    <row r="828" spans="1:1">
      <c r="A828" s="17"/>
    </row>
    <row r="829" spans="1:1">
      <c r="A829" s="17"/>
    </row>
    <row r="830" spans="1:1">
      <c r="A830" s="17"/>
    </row>
    <row r="831" spans="1:1">
      <c r="A831" s="17"/>
    </row>
    <row r="832" spans="1:1">
      <c r="A832" s="17"/>
    </row>
    <row r="833" spans="1:1">
      <c r="A833" s="17"/>
    </row>
    <row r="834" spans="1:1">
      <c r="A834" s="17"/>
    </row>
    <row r="835" spans="1:1">
      <c r="A835" s="17"/>
    </row>
    <row r="836" spans="1:1">
      <c r="A836" s="17"/>
    </row>
    <row r="837" spans="1:1">
      <c r="A837" s="17"/>
    </row>
    <row r="838" spans="1:1">
      <c r="A838" s="17"/>
    </row>
    <row r="839" spans="1:1">
      <c r="A839" s="17"/>
    </row>
    <row r="840" spans="1:1">
      <c r="A840" s="17"/>
    </row>
    <row r="841" spans="1:1">
      <c r="A841" s="17"/>
    </row>
    <row r="842" spans="1:1">
      <c r="A842" s="17"/>
    </row>
    <row r="843" spans="1:1">
      <c r="A843" s="17"/>
    </row>
    <row r="844" spans="1:1">
      <c r="A844" s="17"/>
    </row>
    <row r="845" spans="1:1">
      <c r="A845" s="17"/>
    </row>
    <row r="846" spans="1:1">
      <c r="A846" s="17"/>
    </row>
    <row r="847" spans="1:1">
      <c r="A847" s="17"/>
    </row>
    <row r="848" spans="1:1">
      <c r="A848" s="17"/>
    </row>
    <row r="849" spans="1:1">
      <c r="A849" s="17"/>
    </row>
    <row r="850" spans="1:1">
      <c r="A850" s="17"/>
    </row>
    <row r="851" spans="1:1">
      <c r="A851" s="17"/>
    </row>
    <row r="852" spans="1:1">
      <c r="A852" s="17"/>
    </row>
    <row r="853" spans="1:1">
      <c r="A853" s="17"/>
    </row>
    <row r="854" spans="1:1">
      <c r="A854" s="17"/>
    </row>
    <row r="855" spans="1:1">
      <c r="A855" s="17"/>
    </row>
    <row r="856" spans="1:1">
      <c r="A856" s="17"/>
    </row>
    <row r="857" spans="1:1">
      <c r="A857" s="17"/>
    </row>
    <row r="858" spans="1:1">
      <c r="A858" s="17"/>
    </row>
    <row r="859" spans="1:1">
      <c r="A859" s="17"/>
    </row>
    <row r="860" spans="1:1">
      <c r="A860" s="17"/>
    </row>
    <row r="861" spans="1:1">
      <c r="A861" s="17"/>
    </row>
    <row r="862" spans="1:1">
      <c r="A862" s="17"/>
    </row>
    <row r="863" spans="1:1">
      <c r="A863" s="17"/>
    </row>
    <row r="864" spans="1:1">
      <c r="A864" s="17"/>
    </row>
    <row r="865" spans="1:1">
      <c r="A865" s="17"/>
    </row>
    <row r="866" spans="1:1">
      <c r="A866" s="17"/>
    </row>
    <row r="867" spans="1:1">
      <c r="A867" s="17"/>
    </row>
    <row r="868" spans="1:1">
      <c r="A868" s="17"/>
    </row>
    <row r="869" spans="1:1">
      <c r="A869" s="17"/>
    </row>
    <row r="870" spans="1:1">
      <c r="A870" s="17"/>
    </row>
    <row r="871" spans="1:1">
      <c r="A871" s="17"/>
    </row>
    <row r="872" spans="1:1">
      <c r="A872" s="17"/>
    </row>
    <row r="873" spans="1:1">
      <c r="A873" s="17"/>
    </row>
    <row r="874" spans="1:1">
      <c r="A874" s="17"/>
    </row>
    <row r="875" spans="1:1">
      <c r="A875" s="17"/>
    </row>
    <row r="876" spans="1:1">
      <c r="A876" s="17"/>
    </row>
    <row r="877" spans="1:1">
      <c r="A877" s="17"/>
    </row>
    <row r="878" spans="1:1">
      <c r="A878" s="17"/>
    </row>
    <row r="879" spans="1:1">
      <c r="A879" s="17"/>
    </row>
    <row r="880" spans="1:1">
      <c r="A880" s="17"/>
    </row>
    <row r="881" spans="1:1">
      <c r="A881" s="17"/>
    </row>
    <row r="882" spans="1:1">
      <c r="A882" s="17"/>
    </row>
    <row r="883" spans="1:1">
      <c r="A883" s="17"/>
    </row>
    <row r="884" spans="1:1">
      <c r="A884" s="17"/>
    </row>
    <row r="885" spans="1:1">
      <c r="A885" s="17"/>
    </row>
    <row r="886" spans="1:1">
      <c r="A886" s="17"/>
    </row>
    <row r="887" spans="1:1">
      <c r="A887" s="17"/>
    </row>
    <row r="888" spans="1:1">
      <c r="A888" s="17"/>
    </row>
    <row r="889" spans="1:1">
      <c r="A889" s="17"/>
    </row>
    <row r="890" spans="1:1">
      <c r="A890" s="17"/>
    </row>
    <row r="891" spans="1:1">
      <c r="A891" s="17"/>
    </row>
    <row r="892" spans="1:1">
      <c r="A892" s="17"/>
    </row>
    <row r="893" spans="1:1">
      <c r="A893" s="17"/>
    </row>
    <row r="894" spans="1:1">
      <c r="A894" s="17"/>
    </row>
    <row r="895" spans="1:1">
      <c r="A895" s="17"/>
    </row>
    <row r="896" spans="1:1">
      <c r="A896" s="17"/>
    </row>
    <row r="897" spans="1:1">
      <c r="A897" s="17"/>
    </row>
    <row r="898" spans="1:1">
      <c r="A898" s="17"/>
    </row>
    <row r="899" spans="1:1">
      <c r="A899" s="17"/>
    </row>
    <row r="900" spans="1:1">
      <c r="A900" s="17"/>
    </row>
    <row r="901" spans="1:1">
      <c r="A901" s="17"/>
    </row>
    <row r="902" spans="1:1">
      <c r="A902" s="17"/>
    </row>
    <row r="903" spans="1:1">
      <c r="A903" s="17"/>
    </row>
    <row r="904" spans="1:1">
      <c r="A904" s="17"/>
    </row>
    <row r="905" spans="1:1">
      <c r="A905" s="17"/>
    </row>
    <row r="906" spans="1:1">
      <c r="A906" s="17"/>
    </row>
    <row r="907" spans="1:1">
      <c r="A907" s="17"/>
    </row>
    <row r="908" spans="1:1">
      <c r="A908" s="17"/>
    </row>
    <row r="909" spans="1:1">
      <c r="A909" s="17"/>
    </row>
    <row r="910" spans="1:1">
      <c r="A910" s="17"/>
    </row>
    <row r="911" spans="1:1">
      <c r="A911" s="17"/>
    </row>
    <row r="912" spans="1:1">
      <c r="A912" s="17"/>
    </row>
    <row r="913" spans="1:1">
      <c r="A913" s="17"/>
    </row>
    <row r="914" spans="1:1">
      <c r="A914" s="17"/>
    </row>
    <row r="915" spans="1:1">
      <c r="A915" s="17"/>
    </row>
    <row r="916" spans="1:1">
      <c r="A916" s="17"/>
    </row>
    <row r="917" spans="1:1">
      <c r="A917" s="17"/>
    </row>
    <row r="918" spans="1:1">
      <c r="A918" s="17"/>
    </row>
    <row r="919" spans="1:1">
      <c r="A919" s="17"/>
    </row>
    <row r="920" spans="1:1">
      <c r="A920" s="17"/>
    </row>
    <row r="921" spans="1:1">
      <c r="A921" s="17"/>
    </row>
    <row r="922" spans="1:1">
      <c r="A922" s="17"/>
    </row>
    <row r="923" spans="1:1">
      <c r="A923" s="17"/>
    </row>
    <row r="924" spans="1:1">
      <c r="A924" s="17"/>
    </row>
    <row r="925" spans="1:1">
      <c r="A925" s="17"/>
    </row>
    <row r="926" spans="1:1">
      <c r="A926" s="17"/>
    </row>
    <row r="927" spans="1:1">
      <c r="A927" s="17"/>
    </row>
    <row r="928" spans="1:1">
      <c r="A928" s="17"/>
    </row>
    <row r="929" spans="1:1">
      <c r="A929" s="17"/>
    </row>
    <row r="930" spans="1:1">
      <c r="A930" s="17"/>
    </row>
    <row r="931" spans="1:1">
      <c r="A931" s="17"/>
    </row>
    <row r="932" spans="1:1">
      <c r="A932" s="17"/>
    </row>
    <row r="933" spans="1:1">
      <c r="A933" s="17"/>
    </row>
    <row r="934" spans="1:1">
      <c r="A934" s="17"/>
    </row>
    <row r="935" spans="1:1">
      <c r="A935" s="17"/>
    </row>
    <row r="936" spans="1:1">
      <c r="A936" s="17"/>
    </row>
    <row r="937" spans="1:1">
      <c r="A937" s="17"/>
    </row>
    <row r="938" spans="1:1">
      <c r="A938" s="17"/>
    </row>
    <row r="939" spans="1:1">
      <c r="A939" s="17"/>
    </row>
    <row r="940" spans="1:1">
      <c r="A940" s="17"/>
    </row>
    <row r="941" spans="1:1">
      <c r="A941" s="17"/>
    </row>
    <row r="942" spans="1:1">
      <c r="A942" s="17"/>
    </row>
    <row r="943" spans="1:1">
      <c r="A943" s="17"/>
    </row>
    <row r="944" spans="1:1">
      <c r="A944" s="17"/>
    </row>
    <row r="945" spans="1:1">
      <c r="A945" s="17"/>
    </row>
    <row r="946" spans="1:1">
      <c r="A946" s="17"/>
    </row>
    <row r="947" spans="1:1">
      <c r="A947" s="17"/>
    </row>
    <row r="948" spans="1:1">
      <c r="A948" s="17"/>
    </row>
    <row r="949" spans="1:1">
      <c r="A949" s="17"/>
    </row>
    <row r="950" spans="1:1">
      <c r="A950" s="17"/>
    </row>
    <row r="951" spans="1:1">
      <c r="A951" s="17"/>
    </row>
    <row r="952" spans="1:1">
      <c r="A952" s="17"/>
    </row>
    <row r="953" spans="1:1">
      <c r="A953" s="17"/>
    </row>
    <row r="954" spans="1:1">
      <c r="A954" s="17"/>
    </row>
    <row r="955" spans="1:1">
      <c r="A955" s="17"/>
    </row>
    <row r="956" spans="1:1">
      <c r="A956" s="17"/>
    </row>
    <row r="957" spans="1:1">
      <c r="A957" s="17"/>
    </row>
    <row r="958" spans="1:1">
      <c r="A958" s="17"/>
    </row>
    <row r="959" spans="1:1">
      <c r="A959" s="17"/>
    </row>
    <row r="960" spans="1:1">
      <c r="A960" s="17"/>
    </row>
    <row r="961" spans="1:1">
      <c r="A961" s="17"/>
    </row>
    <row r="962" spans="1:1">
      <c r="A962" s="17"/>
    </row>
    <row r="963" spans="1:1">
      <c r="A963" s="17"/>
    </row>
    <row r="964" spans="1:1">
      <c r="A964" s="17"/>
    </row>
    <row r="965" spans="1:1">
      <c r="A965" s="17"/>
    </row>
    <row r="966" spans="1:1">
      <c r="A966" s="17"/>
    </row>
    <row r="967" spans="1:1">
      <c r="A967" s="17"/>
    </row>
    <row r="968" spans="1:1">
      <c r="A968" s="17"/>
    </row>
    <row r="969" spans="1:1">
      <c r="A969" s="17"/>
    </row>
    <row r="970" spans="1:1">
      <c r="A970" s="17"/>
    </row>
    <row r="971" spans="1:1">
      <c r="A971" s="17"/>
    </row>
    <row r="972" spans="1:1">
      <c r="A972" s="17"/>
    </row>
    <row r="973" spans="1:1">
      <c r="A973" s="17"/>
    </row>
    <row r="974" spans="1:1">
      <c r="A974" s="17"/>
    </row>
    <row r="975" spans="1:1">
      <c r="A975" s="17"/>
    </row>
    <row r="976" spans="1:1">
      <c r="A976" s="17"/>
    </row>
    <row r="977" spans="1:1">
      <c r="A977" s="17"/>
    </row>
    <row r="978" spans="1:1">
      <c r="A978" s="17"/>
    </row>
    <row r="979" spans="1:1">
      <c r="A979" s="17"/>
    </row>
    <row r="980" spans="1:1">
      <c r="A980" s="17"/>
    </row>
    <row r="981" spans="1:1">
      <c r="A981" s="17"/>
    </row>
    <row r="982" spans="1:1">
      <c r="A982" s="17"/>
    </row>
    <row r="983" spans="1:1">
      <c r="A983" s="17"/>
    </row>
    <row r="984" spans="1:1">
      <c r="A984" s="17"/>
    </row>
    <row r="985" spans="1:1">
      <c r="A985" s="17"/>
    </row>
    <row r="986" spans="1:1">
      <c r="A986" s="17"/>
    </row>
    <row r="987" spans="1:1">
      <c r="A987" s="17"/>
    </row>
    <row r="988" spans="1:1">
      <c r="A988" s="17"/>
    </row>
    <row r="989" spans="1:1">
      <c r="A989" s="17"/>
    </row>
    <row r="990" spans="1:1">
      <c r="A990" s="17"/>
    </row>
    <row r="991" spans="1:1">
      <c r="A991" s="17"/>
    </row>
    <row r="992" spans="1:1">
      <c r="A992" s="17"/>
    </row>
    <row r="993" spans="1:1">
      <c r="A993" s="17"/>
    </row>
    <row r="994" spans="1:1">
      <c r="A994" s="17"/>
    </row>
    <row r="995" spans="1:1">
      <c r="A995" s="17"/>
    </row>
    <row r="996" spans="1:1">
      <c r="A996" s="17"/>
    </row>
    <row r="997" spans="1:1">
      <c r="A997" s="17"/>
    </row>
    <row r="998" spans="1:1">
      <c r="A998" s="17"/>
    </row>
    <row r="999" spans="1:1">
      <c r="A999" s="17"/>
    </row>
    <row r="1000" spans="1:1">
      <c r="A1000" s="17"/>
    </row>
    <row r="1001" spans="1:1">
      <c r="A1001" s="17"/>
    </row>
    <row r="1002" spans="1:1">
      <c r="A1002" s="17"/>
    </row>
  </sheetData>
  <mergeCells count="5">
    <mergeCell ref="A1:O3"/>
    <mergeCell ref="C4:F4"/>
    <mergeCell ref="G4:I4"/>
    <mergeCell ref="J4:L4"/>
    <mergeCell ref="M4:O4"/>
  </mergeCells>
  <pageMargins left="0" right="0" top="0" bottom="0" header="0" footer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outlinePr summaryBelow="0" summaryRight="0"/>
  </sheetPr>
  <dimension ref="A1:S1002"/>
  <sheetViews>
    <sheetView workbookViewId="0">
      <selection activeCell="O1" activeCellId="5" sqref="J1:J1048576 K1:K1048576 L1:L1048576 M1:M1048576 N1:N1048576 O1:O1048576"/>
    </sheetView>
  </sheetViews>
  <sheetFormatPr defaultColWidth="12.5703125" defaultRowHeight="12.75"/>
  <cols>
    <col min="2" max="2" width="5.140625" customWidth="1"/>
    <col min="3" max="4" width="10.140625" customWidth="1"/>
    <col min="5" max="5" width="6.42578125" customWidth="1"/>
    <col min="6" max="6" width="5.140625" customWidth="1"/>
    <col min="7" max="8" width="10.140625" customWidth="1"/>
    <col min="9" max="9" width="5.140625" customWidth="1"/>
    <col min="10" max="11" width="10.140625" customWidth="1"/>
    <col min="12" max="12" width="5.140625" customWidth="1"/>
    <col min="13" max="14" width="10.140625" customWidth="1"/>
    <col min="15" max="15" width="5.140625" customWidth="1"/>
  </cols>
  <sheetData>
    <row r="1" spans="1:15">
      <c r="A1" s="25" t="s">
        <v>6372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</row>
    <row r="2" spans="1:15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</row>
    <row r="3" spans="1:15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</row>
    <row r="4" spans="1:15">
      <c r="A4" s="11"/>
      <c r="B4" s="11"/>
      <c r="C4" s="25" t="s">
        <v>663</v>
      </c>
      <c r="D4" s="30"/>
      <c r="E4" s="30"/>
      <c r="F4" s="30"/>
      <c r="G4" s="25" t="s">
        <v>664</v>
      </c>
      <c r="H4" s="30"/>
      <c r="I4" s="30"/>
      <c r="J4" s="25" t="s">
        <v>667</v>
      </c>
      <c r="K4" s="30"/>
      <c r="L4" s="30"/>
      <c r="M4" s="25" t="s">
        <v>668</v>
      </c>
      <c r="N4" s="30"/>
      <c r="O4" s="30"/>
    </row>
    <row r="5" spans="1:15" ht="30">
      <c r="A5" s="11" t="s">
        <v>1</v>
      </c>
      <c r="B5" s="11" t="s">
        <v>669</v>
      </c>
      <c r="C5" s="9" t="s">
        <v>670</v>
      </c>
      <c r="D5" s="9" t="s">
        <v>671</v>
      </c>
      <c r="E5" s="9" t="s">
        <v>672</v>
      </c>
      <c r="F5" s="9" t="s">
        <v>673</v>
      </c>
      <c r="G5" s="9" t="s">
        <v>670</v>
      </c>
      <c r="H5" s="9" t="s">
        <v>671</v>
      </c>
      <c r="I5" s="9" t="s">
        <v>673</v>
      </c>
      <c r="J5" s="9" t="s">
        <v>670</v>
      </c>
      <c r="K5" s="9" t="s">
        <v>671</v>
      </c>
      <c r="L5" s="9" t="s">
        <v>673</v>
      </c>
      <c r="M5" s="9" t="s">
        <v>670</v>
      </c>
      <c r="N5" s="9" t="s">
        <v>671</v>
      </c>
      <c r="O5" s="9" t="s">
        <v>673</v>
      </c>
    </row>
    <row r="6" spans="1:15" ht="20.25">
      <c r="A6" s="9" t="s">
        <v>12</v>
      </c>
      <c r="B6" s="13">
        <v>487875</v>
      </c>
      <c r="C6" s="13" t="s">
        <v>1392</v>
      </c>
      <c r="D6" s="13" t="s">
        <v>1392</v>
      </c>
      <c r="E6" s="13" t="s">
        <v>697</v>
      </c>
      <c r="F6" s="13">
        <v>0</v>
      </c>
      <c r="G6" s="13" t="s">
        <v>3415</v>
      </c>
      <c r="H6" s="13" t="s">
        <v>828</v>
      </c>
      <c r="I6" s="14"/>
      <c r="J6" s="13" t="s">
        <v>897</v>
      </c>
      <c r="K6" s="15" t="s">
        <v>831</v>
      </c>
      <c r="L6" s="13">
        <f>0.003</f>
        <v>3.0000000000000001E-3</v>
      </c>
      <c r="M6" s="15" t="s">
        <v>1405</v>
      </c>
      <c r="N6" s="13" t="s">
        <v>1191</v>
      </c>
      <c r="O6" s="13">
        <v>-1E-3</v>
      </c>
    </row>
    <row r="7" spans="1:15" ht="23.25">
      <c r="A7" s="16" t="s">
        <v>23</v>
      </c>
      <c r="B7" s="13">
        <v>145</v>
      </c>
      <c r="C7" s="13" t="s">
        <v>685</v>
      </c>
      <c r="D7" s="13" t="s">
        <v>955</v>
      </c>
      <c r="E7" s="13">
        <v>0.56699999999999995</v>
      </c>
      <c r="F7" s="14"/>
      <c r="G7" s="13" t="s">
        <v>6373</v>
      </c>
      <c r="H7" s="13" t="s">
        <v>6374</v>
      </c>
      <c r="I7" s="14"/>
      <c r="J7" s="13" t="s">
        <v>6375</v>
      </c>
      <c r="K7" s="13" t="s">
        <v>6376</v>
      </c>
      <c r="L7" s="14"/>
      <c r="M7" s="15" t="s">
        <v>1060</v>
      </c>
      <c r="N7" s="13" t="s">
        <v>694</v>
      </c>
      <c r="O7" s="13">
        <v>-2E-3</v>
      </c>
    </row>
    <row r="8" spans="1:15" ht="20.25">
      <c r="A8" s="16" t="s">
        <v>33</v>
      </c>
      <c r="B8" s="13">
        <v>66279</v>
      </c>
      <c r="C8" s="15" t="s">
        <v>766</v>
      </c>
      <c r="D8" s="13" t="s">
        <v>767</v>
      </c>
      <c r="E8" s="13" t="s">
        <v>697</v>
      </c>
      <c r="F8" s="13">
        <v>-1E-3</v>
      </c>
      <c r="G8" s="15" t="s">
        <v>804</v>
      </c>
      <c r="H8" s="13" t="s">
        <v>926</v>
      </c>
      <c r="I8" s="13">
        <v>-4.0000000000000001E-3</v>
      </c>
      <c r="J8" s="15" t="s">
        <v>703</v>
      </c>
      <c r="K8" s="13" t="s">
        <v>2290</v>
      </c>
      <c r="L8" s="13">
        <v>-4.0000000000000001E-3</v>
      </c>
      <c r="M8" s="15" t="s">
        <v>1083</v>
      </c>
      <c r="N8" s="13" t="s">
        <v>678</v>
      </c>
      <c r="O8" s="13">
        <v>-4.0000000000000001E-3</v>
      </c>
    </row>
    <row r="9" spans="1:15" ht="20.25">
      <c r="A9" s="16" t="s">
        <v>43</v>
      </c>
      <c r="B9" s="13">
        <v>66</v>
      </c>
      <c r="C9" s="13" t="s">
        <v>6377</v>
      </c>
      <c r="D9" s="13" t="s">
        <v>6378</v>
      </c>
      <c r="E9" s="13">
        <v>0.73399999999999999</v>
      </c>
      <c r="F9" s="14"/>
      <c r="G9" s="13" t="s">
        <v>1879</v>
      </c>
      <c r="H9" s="13" t="s">
        <v>1528</v>
      </c>
      <c r="I9" s="14"/>
      <c r="J9" s="15" t="s">
        <v>6379</v>
      </c>
      <c r="K9" s="13" t="s">
        <v>6380</v>
      </c>
      <c r="L9" s="13">
        <v>-0.28999999999999998</v>
      </c>
      <c r="M9" s="13" t="s">
        <v>1074</v>
      </c>
      <c r="N9" s="15" t="s">
        <v>688</v>
      </c>
      <c r="O9" s="13">
        <f>0.008</f>
        <v>8.0000000000000002E-3</v>
      </c>
    </row>
    <row r="10" spans="1:15" ht="47.25">
      <c r="A10" s="16" t="s">
        <v>47</v>
      </c>
      <c r="B10" s="13">
        <v>438</v>
      </c>
      <c r="C10" s="13" t="s">
        <v>6381</v>
      </c>
      <c r="D10" s="13" t="s">
        <v>1497</v>
      </c>
      <c r="E10" s="13">
        <v>0.27200000000000002</v>
      </c>
      <c r="F10" s="14"/>
      <c r="G10" s="13" t="s">
        <v>6382</v>
      </c>
      <c r="H10" s="13" t="s">
        <v>6383</v>
      </c>
      <c r="I10" s="14"/>
      <c r="J10" s="13" t="s">
        <v>6384</v>
      </c>
      <c r="K10" s="13" t="s">
        <v>6385</v>
      </c>
      <c r="L10" s="14"/>
      <c r="M10" s="13" t="s">
        <v>724</v>
      </c>
      <c r="N10" s="13" t="s">
        <v>724</v>
      </c>
      <c r="O10" s="14"/>
    </row>
    <row r="11" spans="1:15" ht="20.25">
      <c r="A11" s="16" t="s">
        <v>55</v>
      </c>
      <c r="B11" s="13">
        <v>7767</v>
      </c>
      <c r="C11" s="15" t="s">
        <v>891</v>
      </c>
      <c r="D11" s="13" t="s">
        <v>785</v>
      </c>
      <c r="E11" s="13" t="s">
        <v>697</v>
      </c>
      <c r="F11" s="13">
        <v>-6.0000000000000001E-3</v>
      </c>
      <c r="G11" s="13" t="s">
        <v>6386</v>
      </c>
      <c r="H11" s="15" t="s">
        <v>6387</v>
      </c>
      <c r="I11" s="13">
        <f>0.029</f>
        <v>2.9000000000000001E-2</v>
      </c>
      <c r="J11" s="13" t="s">
        <v>6388</v>
      </c>
      <c r="K11" s="13" t="s">
        <v>6389</v>
      </c>
      <c r="L11" s="14"/>
      <c r="M11" s="13" t="s">
        <v>1389</v>
      </c>
      <c r="N11" s="15" t="s">
        <v>993</v>
      </c>
      <c r="O11" s="13">
        <f>0.005</f>
        <v>5.0000000000000001E-3</v>
      </c>
    </row>
    <row r="12" spans="1:15" ht="35.25">
      <c r="A12" s="16" t="s">
        <v>66</v>
      </c>
      <c r="B12" s="13">
        <v>3026</v>
      </c>
      <c r="C12" s="13" t="s">
        <v>6390</v>
      </c>
      <c r="D12" s="15" t="s">
        <v>4863</v>
      </c>
      <c r="E12" s="13" t="s">
        <v>697</v>
      </c>
      <c r="F12" s="13">
        <f>0.007</f>
        <v>7.0000000000000001E-3</v>
      </c>
      <c r="G12" s="13" t="s">
        <v>6391</v>
      </c>
      <c r="H12" s="15" t="s">
        <v>6392</v>
      </c>
      <c r="I12" s="13">
        <f>0.034</f>
        <v>3.4000000000000002E-2</v>
      </c>
      <c r="J12" s="13" t="s">
        <v>6393</v>
      </c>
      <c r="K12" s="15" t="s">
        <v>4818</v>
      </c>
      <c r="L12" s="13">
        <f>0.082</f>
        <v>8.2000000000000003E-2</v>
      </c>
      <c r="M12" s="15" t="s">
        <v>2982</v>
      </c>
      <c r="N12" s="13" t="s">
        <v>6394</v>
      </c>
      <c r="O12" s="13">
        <v>-5.7000000000000002E-2</v>
      </c>
    </row>
    <row r="13" spans="1:15" ht="35.25">
      <c r="A13" s="16" t="s">
        <v>77</v>
      </c>
      <c r="B13" s="13">
        <v>67316</v>
      </c>
      <c r="C13" s="15" t="s">
        <v>794</v>
      </c>
      <c r="D13" s="13" t="s">
        <v>932</v>
      </c>
      <c r="E13" s="13" t="s">
        <v>697</v>
      </c>
      <c r="F13" s="13">
        <v>-3.0000000000000001E-3</v>
      </c>
      <c r="G13" s="13" t="s">
        <v>998</v>
      </c>
      <c r="H13" s="13" t="s">
        <v>998</v>
      </c>
      <c r="I13" s="14"/>
      <c r="J13" s="13" t="s">
        <v>2923</v>
      </c>
      <c r="K13" s="13" t="s">
        <v>2721</v>
      </c>
      <c r="L13" s="14"/>
      <c r="M13" s="15" t="s">
        <v>897</v>
      </c>
      <c r="N13" s="13" t="s">
        <v>4386</v>
      </c>
      <c r="O13" s="13">
        <v>-0.01</v>
      </c>
    </row>
    <row r="14" spans="1:15" ht="20.25">
      <c r="A14" s="16" t="s">
        <v>84</v>
      </c>
      <c r="B14" s="13">
        <v>390583</v>
      </c>
      <c r="C14" s="15" t="s">
        <v>968</v>
      </c>
      <c r="D14" s="13" t="s">
        <v>1191</v>
      </c>
      <c r="E14" s="13" t="s">
        <v>697</v>
      </c>
      <c r="F14" s="13">
        <v>-1E-3</v>
      </c>
      <c r="G14" s="15" t="s">
        <v>698</v>
      </c>
      <c r="H14" s="13" t="s">
        <v>815</v>
      </c>
      <c r="I14" s="13">
        <v>-1E-3</v>
      </c>
      <c r="J14" s="15" t="s">
        <v>900</v>
      </c>
      <c r="K14" s="13" t="s">
        <v>839</v>
      </c>
      <c r="L14" s="13">
        <v>-3.0000000000000001E-3</v>
      </c>
      <c r="M14" s="15" t="s">
        <v>1222</v>
      </c>
      <c r="N14" s="13" t="s">
        <v>4198</v>
      </c>
      <c r="O14" s="13">
        <v>-1.4999999999999999E-2</v>
      </c>
    </row>
    <row r="15" spans="1:15" ht="23.25">
      <c r="A15" s="16" t="s">
        <v>95</v>
      </c>
      <c r="B15" s="13">
        <v>19025</v>
      </c>
      <c r="C15" s="15" t="s">
        <v>3128</v>
      </c>
      <c r="D15" s="13" t="s">
        <v>698</v>
      </c>
      <c r="E15" s="13" t="s">
        <v>697</v>
      </c>
      <c r="F15" s="13">
        <v>-3.0000000000000001E-3</v>
      </c>
      <c r="G15" s="15" t="s">
        <v>5324</v>
      </c>
      <c r="H15" s="13" t="s">
        <v>2601</v>
      </c>
      <c r="I15" s="13">
        <v>-1.7000000000000001E-2</v>
      </c>
      <c r="J15" s="13" t="s">
        <v>5650</v>
      </c>
      <c r="K15" s="15" t="s">
        <v>5247</v>
      </c>
      <c r="L15" s="13">
        <f>0.039</f>
        <v>3.9E-2</v>
      </c>
      <c r="M15" s="15" t="s">
        <v>693</v>
      </c>
      <c r="N15" s="13" t="s">
        <v>6395</v>
      </c>
      <c r="O15" s="13">
        <v>-2.9000000000000001E-2</v>
      </c>
    </row>
    <row r="16" spans="1:15" ht="23.25">
      <c r="A16" s="16" t="s">
        <v>105</v>
      </c>
      <c r="B16" s="13">
        <v>4684</v>
      </c>
      <c r="C16" s="13" t="s">
        <v>3685</v>
      </c>
      <c r="D16" s="13" t="s">
        <v>2466</v>
      </c>
      <c r="E16" s="13">
        <v>0.68100000000000005</v>
      </c>
      <c r="F16" s="14"/>
      <c r="G16" s="13" t="s">
        <v>6396</v>
      </c>
      <c r="H16" s="13" t="s">
        <v>6397</v>
      </c>
      <c r="I16" s="14"/>
      <c r="J16" s="13" t="s">
        <v>6398</v>
      </c>
      <c r="K16" s="15" t="s">
        <v>6399</v>
      </c>
      <c r="L16" s="13">
        <f>0.096</f>
        <v>9.6000000000000002E-2</v>
      </c>
      <c r="M16" s="15" t="s">
        <v>6400</v>
      </c>
      <c r="N16" s="13" t="s">
        <v>1002</v>
      </c>
      <c r="O16" s="13">
        <v>-3.9E-2</v>
      </c>
    </row>
    <row r="17" spans="1:15" ht="23.25">
      <c r="A17" s="16" t="s">
        <v>115</v>
      </c>
      <c r="B17" s="13">
        <v>3418</v>
      </c>
      <c r="C17" s="13" t="s">
        <v>6401</v>
      </c>
      <c r="D17" s="13" t="s">
        <v>2413</v>
      </c>
      <c r="E17" s="13" t="s">
        <v>697</v>
      </c>
      <c r="F17" s="14"/>
      <c r="G17" s="13" t="s">
        <v>6402</v>
      </c>
      <c r="H17" s="13" t="s">
        <v>6403</v>
      </c>
      <c r="I17" s="14"/>
      <c r="J17" s="13" t="s">
        <v>6404</v>
      </c>
      <c r="K17" s="13" t="s">
        <v>6405</v>
      </c>
      <c r="L17" s="14"/>
      <c r="M17" s="15" t="s">
        <v>6406</v>
      </c>
      <c r="N17" s="13" t="s">
        <v>1784</v>
      </c>
      <c r="O17" s="13">
        <v>-3.0000000000000001E-3</v>
      </c>
    </row>
    <row r="18" spans="1:15" ht="20.25">
      <c r="A18" s="16" t="s">
        <v>125</v>
      </c>
      <c r="B18" s="13">
        <v>429884</v>
      </c>
      <c r="C18" s="13" t="s">
        <v>6407</v>
      </c>
      <c r="D18" s="13" t="s">
        <v>843</v>
      </c>
      <c r="E18" s="13">
        <v>0.17899999999999999</v>
      </c>
      <c r="F18" s="14"/>
      <c r="G18" s="13" t="s">
        <v>932</v>
      </c>
      <c r="H18" s="13" t="s">
        <v>699</v>
      </c>
      <c r="I18" s="14"/>
      <c r="J18" s="15" t="s">
        <v>3185</v>
      </c>
      <c r="K18" s="13" t="s">
        <v>897</v>
      </c>
      <c r="L18" s="13">
        <v>-4.0000000000000001E-3</v>
      </c>
      <c r="M18" s="13" t="s">
        <v>6408</v>
      </c>
      <c r="N18" s="15" t="s">
        <v>6409</v>
      </c>
      <c r="O18" s="13">
        <f>0.02</f>
        <v>0.02</v>
      </c>
    </row>
    <row r="19" spans="1:15" ht="23.25">
      <c r="A19" s="16" t="s">
        <v>135</v>
      </c>
      <c r="B19" s="13">
        <v>26551</v>
      </c>
      <c r="C19" s="15" t="s">
        <v>794</v>
      </c>
      <c r="D19" s="13" t="s">
        <v>747</v>
      </c>
      <c r="E19" s="13" t="s">
        <v>697</v>
      </c>
      <c r="F19" s="13">
        <v>-2E-3</v>
      </c>
      <c r="G19" s="13" t="s">
        <v>6410</v>
      </c>
      <c r="H19" s="13" t="s">
        <v>6411</v>
      </c>
      <c r="I19" s="14"/>
      <c r="J19" s="13" t="s">
        <v>1030</v>
      </c>
      <c r="K19" s="13" t="s">
        <v>5331</v>
      </c>
      <c r="L19" s="14"/>
      <c r="M19" s="15" t="s">
        <v>1749</v>
      </c>
      <c r="N19" s="13" t="s">
        <v>1833</v>
      </c>
      <c r="O19" s="13">
        <v>-1.2E-2</v>
      </c>
    </row>
    <row r="20" spans="1:15" ht="23.25">
      <c r="A20" s="16" t="s">
        <v>144</v>
      </c>
      <c r="B20" s="13">
        <v>41615</v>
      </c>
      <c r="C20" s="13" t="s">
        <v>961</v>
      </c>
      <c r="D20" s="13" t="s">
        <v>1060</v>
      </c>
      <c r="E20" s="13" t="s">
        <v>697</v>
      </c>
      <c r="F20" s="14"/>
      <c r="G20" s="13" t="s">
        <v>6412</v>
      </c>
      <c r="H20" s="15" t="s">
        <v>6413</v>
      </c>
      <c r="I20" s="13">
        <f>0.009</f>
        <v>8.9999999999999993E-3</v>
      </c>
      <c r="J20" s="13" t="s">
        <v>3029</v>
      </c>
      <c r="K20" s="15" t="s">
        <v>2405</v>
      </c>
      <c r="L20" s="13">
        <f t="shared" ref="L20:L21" si="0">0.006</f>
        <v>6.0000000000000001E-3</v>
      </c>
      <c r="M20" s="13" t="s">
        <v>1749</v>
      </c>
      <c r="N20" s="13" t="s">
        <v>1339</v>
      </c>
      <c r="O20" s="14"/>
    </row>
    <row r="21" spans="1:15" ht="20.25">
      <c r="A21" s="16" t="s">
        <v>154</v>
      </c>
      <c r="B21" s="13">
        <v>40797</v>
      </c>
      <c r="C21" s="13" t="s">
        <v>881</v>
      </c>
      <c r="D21" s="13" t="s">
        <v>3128</v>
      </c>
      <c r="E21" s="13" t="s">
        <v>697</v>
      </c>
      <c r="F21" s="14"/>
      <c r="G21" s="13" t="s">
        <v>1937</v>
      </c>
      <c r="H21" s="13" t="s">
        <v>4414</v>
      </c>
      <c r="I21" s="14"/>
      <c r="J21" s="13" t="s">
        <v>3797</v>
      </c>
      <c r="K21" s="15" t="s">
        <v>2405</v>
      </c>
      <c r="L21" s="13">
        <f t="shared" si="0"/>
        <v>6.0000000000000001E-3</v>
      </c>
      <c r="M21" s="15" t="s">
        <v>702</v>
      </c>
      <c r="N21" s="13" t="s">
        <v>828</v>
      </c>
      <c r="O21" s="13">
        <v>-3.0000000000000001E-3</v>
      </c>
    </row>
    <row r="22" spans="1:15" ht="35.25">
      <c r="A22" s="16" t="s">
        <v>161</v>
      </c>
      <c r="B22" s="13">
        <v>28526</v>
      </c>
      <c r="C22" s="13" t="s">
        <v>6414</v>
      </c>
      <c r="D22" s="13" t="s">
        <v>682</v>
      </c>
      <c r="E22" s="13">
        <v>3.0000000000000001E-3</v>
      </c>
      <c r="F22" s="14"/>
      <c r="G22" s="13" t="s">
        <v>4289</v>
      </c>
      <c r="H22" s="13" t="s">
        <v>6415</v>
      </c>
      <c r="I22" s="14"/>
      <c r="J22" s="13" t="s">
        <v>1328</v>
      </c>
      <c r="K22" s="13" t="s">
        <v>5799</v>
      </c>
      <c r="L22" s="14"/>
      <c r="M22" s="13" t="s">
        <v>3392</v>
      </c>
      <c r="N22" s="15" t="s">
        <v>1634</v>
      </c>
      <c r="O22" s="13">
        <f>0.008</f>
        <v>8.0000000000000002E-3</v>
      </c>
    </row>
    <row r="23" spans="1:15" ht="23.25">
      <c r="A23" s="16" t="s">
        <v>172</v>
      </c>
      <c r="B23" s="13">
        <v>30086</v>
      </c>
      <c r="C23" s="13" t="s">
        <v>1222</v>
      </c>
      <c r="D23" s="13" t="s">
        <v>6416</v>
      </c>
      <c r="E23" s="13" t="s">
        <v>697</v>
      </c>
      <c r="F23" s="14"/>
      <c r="G23" s="13" t="s">
        <v>6417</v>
      </c>
      <c r="H23" s="13" t="s">
        <v>6418</v>
      </c>
      <c r="I23" s="14"/>
      <c r="J23" s="13" t="s">
        <v>6419</v>
      </c>
      <c r="K23" s="13" t="s">
        <v>4491</v>
      </c>
      <c r="L23" s="14"/>
      <c r="M23" s="15" t="s">
        <v>1276</v>
      </c>
      <c r="N23" s="13" t="s">
        <v>874</v>
      </c>
      <c r="O23" s="13">
        <v>-4.0000000000000001E-3</v>
      </c>
    </row>
    <row r="24" spans="1:15" ht="20.25">
      <c r="A24" s="11" t="s">
        <v>182</v>
      </c>
      <c r="B24" s="13">
        <v>175258</v>
      </c>
      <c r="C24" s="15" t="s">
        <v>1405</v>
      </c>
      <c r="D24" s="13" t="s">
        <v>1191</v>
      </c>
      <c r="E24" s="13" t="s">
        <v>697</v>
      </c>
      <c r="F24" s="13">
        <v>-1E-3</v>
      </c>
      <c r="G24" s="15" t="s">
        <v>6420</v>
      </c>
      <c r="H24" s="13" t="s">
        <v>6421</v>
      </c>
      <c r="I24" s="13">
        <v>-8.9999999999999993E-3</v>
      </c>
      <c r="J24" s="13" t="s">
        <v>4593</v>
      </c>
      <c r="K24" s="15" t="s">
        <v>793</v>
      </c>
      <c r="L24" s="13">
        <f>0.009</f>
        <v>8.9999999999999993E-3</v>
      </c>
      <c r="M24" s="15" t="s">
        <v>1330</v>
      </c>
      <c r="N24" s="13" t="s">
        <v>6422</v>
      </c>
      <c r="O24" s="13">
        <v>-7.0000000000000001E-3</v>
      </c>
    </row>
    <row r="25" spans="1:15" ht="23.25">
      <c r="A25" s="16" t="s">
        <v>192</v>
      </c>
      <c r="B25" s="13">
        <v>17977</v>
      </c>
      <c r="C25" s="13" t="s">
        <v>1713</v>
      </c>
      <c r="D25" s="15" t="s">
        <v>680</v>
      </c>
      <c r="E25" s="13" t="s">
        <v>697</v>
      </c>
      <c r="F25" s="13">
        <f>0.002</f>
        <v>2E-3</v>
      </c>
      <c r="G25" s="13" t="s">
        <v>6423</v>
      </c>
      <c r="H25" s="13" t="s">
        <v>6424</v>
      </c>
      <c r="I25" s="14"/>
      <c r="J25" s="13" t="s">
        <v>2252</v>
      </c>
      <c r="K25" s="15" t="s">
        <v>5526</v>
      </c>
      <c r="L25" s="13">
        <f>0.017</f>
        <v>1.7000000000000001E-2</v>
      </c>
      <c r="M25" s="15" t="s">
        <v>3224</v>
      </c>
      <c r="N25" s="13" t="s">
        <v>2982</v>
      </c>
      <c r="O25" s="13">
        <v>-0.01</v>
      </c>
    </row>
    <row r="26" spans="1:15" ht="20.25">
      <c r="A26" s="16" t="s">
        <v>202</v>
      </c>
      <c r="B26" s="13">
        <v>435</v>
      </c>
      <c r="C26" s="13" t="s">
        <v>6425</v>
      </c>
      <c r="D26" s="13" t="s">
        <v>1497</v>
      </c>
      <c r="E26" s="13">
        <v>7.4999999999999997E-2</v>
      </c>
      <c r="F26" s="14"/>
      <c r="G26" s="13" t="s">
        <v>6426</v>
      </c>
      <c r="H26" s="13" t="s">
        <v>4920</v>
      </c>
      <c r="I26" s="14"/>
      <c r="J26" s="13" t="s">
        <v>6427</v>
      </c>
      <c r="K26" s="13" t="s">
        <v>6428</v>
      </c>
      <c r="L26" s="14"/>
      <c r="M26" s="13" t="s">
        <v>724</v>
      </c>
      <c r="N26" s="15" t="s">
        <v>1312</v>
      </c>
      <c r="O26" s="13">
        <f>0.003</f>
        <v>3.0000000000000001E-3</v>
      </c>
    </row>
    <row r="27" spans="1:15" ht="23.25">
      <c r="A27" s="16" t="s">
        <v>207</v>
      </c>
      <c r="B27" s="13">
        <v>2061</v>
      </c>
      <c r="C27" s="13" t="s">
        <v>1901</v>
      </c>
      <c r="D27" s="13" t="s">
        <v>882</v>
      </c>
      <c r="E27" s="13">
        <v>0.14000000000000001</v>
      </c>
      <c r="F27" s="14"/>
      <c r="G27" s="13" t="s">
        <v>6429</v>
      </c>
      <c r="H27" s="13" t="s">
        <v>4649</v>
      </c>
      <c r="I27" s="14"/>
      <c r="J27" s="15" t="s">
        <v>6430</v>
      </c>
      <c r="K27" s="13" t="s">
        <v>6431</v>
      </c>
      <c r="L27" s="13">
        <v>-2.1000000000000001E-2</v>
      </c>
      <c r="M27" s="13" t="s">
        <v>1119</v>
      </c>
      <c r="N27" s="15" t="s">
        <v>6414</v>
      </c>
      <c r="O27" s="13">
        <f>0.01</f>
        <v>0.01</v>
      </c>
    </row>
    <row r="28" spans="1:15" ht="23.25">
      <c r="A28" s="16" t="s">
        <v>217</v>
      </c>
      <c r="B28" s="13">
        <v>13283</v>
      </c>
      <c r="C28" s="13" t="s">
        <v>1093</v>
      </c>
      <c r="D28" s="13" t="s">
        <v>803</v>
      </c>
      <c r="E28" s="13" t="s">
        <v>697</v>
      </c>
      <c r="F28" s="14"/>
      <c r="G28" s="13" t="s">
        <v>6432</v>
      </c>
      <c r="H28" s="13" t="s">
        <v>1251</v>
      </c>
      <c r="I28" s="14"/>
      <c r="J28" s="13" t="s">
        <v>4790</v>
      </c>
      <c r="K28" s="13" t="s">
        <v>1910</v>
      </c>
      <c r="L28" s="14"/>
      <c r="M28" s="13" t="s">
        <v>6433</v>
      </c>
      <c r="N28" s="13" t="s">
        <v>6433</v>
      </c>
      <c r="O28" s="14"/>
    </row>
    <row r="29" spans="1:15" ht="23.25">
      <c r="A29" s="16" t="s">
        <v>228</v>
      </c>
      <c r="B29" s="13">
        <v>42620</v>
      </c>
      <c r="C29" s="13" t="s">
        <v>3185</v>
      </c>
      <c r="D29" s="13" t="s">
        <v>871</v>
      </c>
      <c r="E29" s="13" t="s">
        <v>697</v>
      </c>
      <c r="F29" s="14"/>
      <c r="G29" s="13" t="s">
        <v>6434</v>
      </c>
      <c r="H29" s="13" t="s">
        <v>6435</v>
      </c>
      <c r="I29" s="14"/>
      <c r="J29" s="15" t="s">
        <v>2316</v>
      </c>
      <c r="K29" s="13" t="s">
        <v>3702</v>
      </c>
      <c r="L29" s="13">
        <v>-1.0999999999999999E-2</v>
      </c>
      <c r="M29" s="13" t="s">
        <v>1145</v>
      </c>
      <c r="N29" s="15" t="s">
        <v>814</v>
      </c>
      <c r="O29" s="13">
        <f>0.004</f>
        <v>4.0000000000000001E-3</v>
      </c>
    </row>
    <row r="30" spans="1:15" ht="23.25">
      <c r="A30" s="16" t="s">
        <v>234</v>
      </c>
      <c r="B30" s="13">
        <v>50971</v>
      </c>
      <c r="C30" s="13" t="s">
        <v>6436</v>
      </c>
      <c r="D30" s="15" t="s">
        <v>6197</v>
      </c>
      <c r="E30" s="13" t="s">
        <v>697</v>
      </c>
      <c r="F30" s="13">
        <f>0.014</f>
        <v>1.4E-2</v>
      </c>
      <c r="G30" s="13" t="s">
        <v>6437</v>
      </c>
      <c r="H30" s="15" t="s">
        <v>6438</v>
      </c>
      <c r="I30" s="13">
        <f>0.018</f>
        <v>1.7999999999999999E-2</v>
      </c>
      <c r="J30" s="13" t="s">
        <v>1324</v>
      </c>
      <c r="K30" s="15" t="s">
        <v>6439</v>
      </c>
      <c r="L30" s="13">
        <f>0.029</f>
        <v>2.9000000000000001E-2</v>
      </c>
      <c r="M30" s="13" t="s">
        <v>6440</v>
      </c>
      <c r="N30" s="15" t="s">
        <v>1724</v>
      </c>
      <c r="O30" s="13">
        <f>0.013</f>
        <v>1.2999999999999999E-2</v>
      </c>
    </row>
    <row r="31" spans="1:15" ht="20.25">
      <c r="A31" s="16" t="s">
        <v>244</v>
      </c>
      <c r="B31" s="13">
        <v>6109</v>
      </c>
      <c r="C31" s="15" t="s">
        <v>1156</v>
      </c>
      <c r="D31" s="13" t="s">
        <v>1102</v>
      </c>
      <c r="E31" s="13" t="s">
        <v>697</v>
      </c>
      <c r="F31" s="13">
        <v>-5.0000000000000001E-3</v>
      </c>
      <c r="G31" s="13" t="s">
        <v>6441</v>
      </c>
      <c r="H31" s="13" t="s">
        <v>6442</v>
      </c>
      <c r="I31" s="14"/>
      <c r="J31" s="15" t="s">
        <v>6443</v>
      </c>
      <c r="K31" s="13" t="s">
        <v>6444</v>
      </c>
      <c r="L31" s="13">
        <v>-3.2000000000000001E-2</v>
      </c>
      <c r="M31" s="13" t="s">
        <v>680</v>
      </c>
      <c r="N31" s="15" t="s">
        <v>1593</v>
      </c>
      <c r="O31" s="13">
        <f>0.003</f>
        <v>3.0000000000000001E-3</v>
      </c>
    </row>
    <row r="32" spans="1:15" ht="23.25">
      <c r="A32" s="16" t="s">
        <v>248</v>
      </c>
      <c r="B32" s="13">
        <v>11433</v>
      </c>
      <c r="C32" s="13" t="s">
        <v>968</v>
      </c>
      <c r="D32" s="13" t="s">
        <v>702</v>
      </c>
      <c r="E32" s="13">
        <v>2E-3</v>
      </c>
      <c r="F32" s="14"/>
      <c r="G32" s="13" t="s">
        <v>4642</v>
      </c>
      <c r="H32" s="13" t="s">
        <v>6445</v>
      </c>
      <c r="I32" s="14"/>
      <c r="J32" s="13" t="s">
        <v>5215</v>
      </c>
      <c r="K32" s="15" t="s">
        <v>5693</v>
      </c>
      <c r="L32" s="13">
        <f>0.041</f>
        <v>4.1000000000000002E-2</v>
      </c>
      <c r="M32" s="15" t="s">
        <v>6446</v>
      </c>
      <c r="N32" s="13" t="s">
        <v>813</v>
      </c>
      <c r="O32" s="13">
        <v>-1.7999999999999999E-2</v>
      </c>
    </row>
    <row r="33" spans="1:15" ht="23.25">
      <c r="A33" s="16" t="s">
        <v>255</v>
      </c>
      <c r="B33" s="13">
        <v>1642</v>
      </c>
      <c r="C33" s="13" t="s">
        <v>1403</v>
      </c>
      <c r="D33" s="13" t="s">
        <v>1866</v>
      </c>
      <c r="E33" s="13" t="s">
        <v>697</v>
      </c>
      <c r="F33" s="14"/>
      <c r="G33" s="13" t="s">
        <v>6447</v>
      </c>
      <c r="H33" s="13" t="s">
        <v>6448</v>
      </c>
      <c r="I33" s="14"/>
      <c r="J33" s="13" t="s">
        <v>6449</v>
      </c>
      <c r="K33" s="13" t="s">
        <v>6450</v>
      </c>
      <c r="L33" s="14"/>
      <c r="M33" s="15" t="s">
        <v>1077</v>
      </c>
      <c r="N33" s="13" t="s">
        <v>6451</v>
      </c>
      <c r="O33" s="13">
        <v>-8.0000000000000002E-3</v>
      </c>
    </row>
    <row r="34" spans="1:15" ht="23.25">
      <c r="A34" s="16" t="s">
        <v>263</v>
      </c>
      <c r="B34" s="13">
        <v>31964</v>
      </c>
      <c r="C34" s="15" t="s">
        <v>772</v>
      </c>
      <c r="D34" s="13" t="s">
        <v>1395</v>
      </c>
      <c r="E34" s="13" t="s">
        <v>697</v>
      </c>
      <c r="F34" s="13">
        <v>-2E-3</v>
      </c>
      <c r="G34" s="15" t="s">
        <v>4416</v>
      </c>
      <c r="H34" s="13" t="s">
        <v>6452</v>
      </c>
      <c r="I34" s="13">
        <v>-1.2E-2</v>
      </c>
      <c r="J34" s="13" t="s">
        <v>6453</v>
      </c>
      <c r="K34" s="13" t="s">
        <v>6454</v>
      </c>
      <c r="L34" s="14"/>
      <c r="M34" s="15" t="s">
        <v>832</v>
      </c>
      <c r="N34" s="13" t="s">
        <v>797</v>
      </c>
      <c r="O34" s="13">
        <v>-8.9999999999999993E-3</v>
      </c>
    </row>
    <row r="35" spans="1:15" ht="23.25">
      <c r="A35" s="16" t="s">
        <v>271</v>
      </c>
      <c r="B35" s="13">
        <v>0</v>
      </c>
      <c r="C35" s="13" t="s">
        <v>1406</v>
      </c>
      <c r="D35" s="13" t="s">
        <v>1406</v>
      </c>
      <c r="E35" s="14"/>
      <c r="F35" s="14"/>
      <c r="G35" s="13" t="s">
        <v>1407</v>
      </c>
      <c r="H35" s="13" t="s">
        <v>1407</v>
      </c>
      <c r="I35" s="14"/>
      <c r="J35" s="13" t="s">
        <v>1406</v>
      </c>
      <c r="K35" s="13" t="s">
        <v>1406</v>
      </c>
      <c r="L35" s="14"/>
      <c r="M35" s="13" t="s">
        <v>1406</v>
      </c>
      <c r="N35" s="13" t="s">
        <v>1406</v>
      </c>
      <c r="O35" s="14"/>
    </row>
    <row r="36" spans="1:15" ht="47.25">
      <c r="A36" s="16" t="s">
        <v>272</v>
      </c>
      <c r="B36" s="13">
        <v>16190</v>
      </c>
      <c r="C36" s="15" t="s">
        <v>6455</v>
      </c>
      <c r="D36" s="13" t="s">
        <v>6456</v>
      </c>
      <c r="E36" s="13" t="s">
        <v>697</v>
      </c>
      <c r="F36" s="13">
        <v>-0.02</v>
      </c>
      <c r="G36" s="15" t="s">
        <v>6457</v>
      </c>
      <c r="H36" s="13" t="s">
        <v>6458</v>
      </c>
      <c r="I36" s="13">
        <v>-0.02</v>
      </c>
      <c r="J36" s="13" t="s">
        <v>6459</v>
      </c>
      <c r="K36" s="13" t="s">
        <v>6460</v>
      </c>
      <c r="L36" s="14"/>
      <c r="M36" s="15" t="s">
        <v>1208</v>
      </c>
      <c r="N36" s="13" t="s">
        <v>1600</v>
      </c>
      <c r="O36" s="13">
        <v>-7.0000000000000001E-3</v>
      </c>
    </row>
    <row r="37" spans="1:15" ht="23.25">
      <c r="A37" s="16" t="s">
        <v>280</v>
      </c>
      <c r="B37" s="13">
        <v>331</v>
      </c>
      <c r="C37" s="13" t="s">
        <v>1912</v>
      </c>
      <c r="D37" s="13" t="s">
        <v>6461</v>
      </c>
      <c r="E37" s="13" t="s">
        <v>697</v>
      </c>
      <c r="F37" s="14"/>
      <c r="G37" s="13" t="s">
        <v>6462</v>
      </c>
      <c r="H37" s="13" t="s">
        <v>6463</v>
      </c>
      <c r="I37" s="14"/>
      <c r="J37" s="13" t="s">
        <v>6464</v>
      </c>
      <c r="K37" s="13" t="s">
        <v>6465</v>
      </c>
      <c r="L37" s="14"/>
      <c r="M37" s="15" t="s">
        <v>4241</v>
      </c>
      <c r="N37" s="13" t="s">
        <v>914</v>
      </c>
      <c r="O37" s="13">
        <v>-1.0999999999999999E-2</v>
      </c>
    </row>
    <row r="38" spans="1:15" ht="23.25">
      <c r="A38" s="16" t="s">
        <v>288</v>
      </c>
      <c r="B38" s="13">
        <v>1128</v>
      </c>
      <c r="C38" s="13" t="s">
        <v>6466</v>
      </c>
      <c r="D38" s="13" t="s">
        <v>6467</v>
      </c>
      <c r="E38" s="13">
        <v>0.14399999999999999</v>
      </c>
      <c r="F38" s="14"/>
      <c r="G38" s="15" t="s">
        <v>6468</v>
      </c>
      <c r="H38" s="13" t="s">
        <v>6469</v>
      </c>
      <c r="I38" s="13">
        <v>-4.3999999999999997E-2</v>
      </c>
      <c r="J38" s="13" t="s">
        <v>6470</v>
      </c>
      <c r="K38" s="13" t="s">
        <v>6471</v>
      </c>
      <c r="L38" s="14"/>
      <c r="M38" s="15" t="s">
        <v>1749</v>
      </c>
      <c r="N38" s="13" t="s">
        <v>874</v>
      </c>
      <c r="O38" s="13">
        <v>-8.9999999999999993E-3</v>
      </c>
    </row>
    <row r="39" spans="1:15" ht="20.25">
      <c r="A39" s="16" t="s">
        <v>295</v>
      </c>
      <c r="B39" s="13">
        <v>25557</v>
      </c>
      <c r="C39" s="15" t="s">
        <v>1749</v>
      </c>
      <c r="D39" s="13" t="s">
        <v>1199</v>
      </c>
      <c r="E39" s="13" t="s">
        <v>697</v>
      </c>
      <c r="F39" s="13">
        <v>-8.0000000000000002E-3</v>
      </c>
      <c r="G39" s="13" t="s">
        <v>6472</v>
      </c>
      <c r="H39" s="13" t="s">
        <v>6473</v>
      </c>
      <c r="I39" s="14"/>
      <c r="J39" s="13" t="s">
        <v>6474</v>
      </c>
      <c r="K39" s="13" t="s">
        <v>6475</v>
      </c>
      <c r="L39" s="14"/>
      <c r="M39" s="15" t="s">
        <v>6476</v>
      </c>
      <c r="N39" s="13" t="s">
        <v>6477</v>
      </c>
      <c r="O39" s="13">
        <v>-2.3E-2</v>
      </c>
    </row>
    <row r="40" spans="1:15" ht="20.25">
      <c r="A40" s="16" t="s">
        <v>303</v>
      </c>
      <c r="B40" s="13">
        <v>32</v>
      </c>
      <c r="C40" s="13" t="s">
        <v>6478</v>
      </c>
      <c r="D40" s="13" t="s">
        <v>6479</v>
      </c>
      <c r="E40" s="13">
        <v>0.313</v>
      </c>
      <c r="F40" s="14"/>
      <c r="G40" s="13" t="s">
        <v>6480</v>
      </c>
      <c r="H40" s="13" t="s">
        <v>6481</v>
      </c>
      <c r="I40" s="14"/>
      <c r="J40" s="13" t="s">
        <v>6482</v>
      </c>
      <c r="K40" s="13" t="s">
        <v>6483</v>
      </c>
      <c r="L40" s="14"/>
      <c r="M40" s="13" t="s">
        <v>3190</v>
      </c>
      <c r="N40" s="15" t="s">
        <v>1385</v>
      </c>
      <c r="O40" s="13">
        <f>0.037</f>
        <v>3.6999999999999998E-2</v>
      </c>
    </row>
    <row r="41" spans="1:15" ht="20.25">
      <c r="A41" s="16" t="s">
        <v>306</v>
      </c>
      <c r="B41" s="13">
        <v>474</v>
      </c>
      <c r="C41" s="13" t="s">
        <v>882</v>
      </c>
      <c r="D41" s="13" t="s">
        <v>2027</v>
      </c>
      <c r="E41" s="13">
        <v>0.189</v>
      </c>
      <c r="F41" s="14"/>
      <c r="G41" s="13" t="s">
        <v>6484</v>
      </c>
      <c r="H41" s="13" t="s">
        <v>1681</v>
      </c>
      <c r="I41" s="14"/>
      <c r="J41" s="13" t="s">
        <v>6485</v>
      </c>
      <c r="K41" s="13" t="s">
        <v>6486</v>
      </c>
      <c r="L41" s="14"/>
      <c r="M41" s="13" t="s">
        <v>968</v>
      </c>
      <c r="N41" s="13" t="s">
        <v>1191</v>
      </c>
      <c r="O41" s="14"/>
    </row>
    <row r="42" spans="1:15" ht="23.25">
      <c r="A42" s="16" t="s">
        <v>309</v>
      </c>
      <c r="B42" s="13">
        <v>12311</v>
      </c>
      <c r="C42" s="15" t="s">
        <v>746</v>
      </c>
      <c r="D42" s="13" t="s">
        <v>747</v>
      </c>
      <c r="E42" s="13" t="s">
        <v>697</v>
      </c>
      <c r="F42" s="13">
        <v>-2E-3</v>
      </c>
      <c r="G42" s="15" t="s">
        <v>6487</v>
      </c>
      <c r="H42" s="13" t="s">
        <v>6488</v>
      </c>
      <c r="I42" s="13">
        <v>-1.2999999999999999E-2</v>
      </c>
      <c r="J42" s="15" t="s">
        <v>872</v>
      </c>
      <c r="K42" s="13" t="s">
        <v>6489</v>
      </c>
      <c r="L42" s="13">
        <v>-1.4E-2</v>
      </c>
      <c r="M42" s="13" t="s">
        <v>926</v>
      </c>
      <c r="N42" s="15" t="s">
        <v>676</v>
      </c>
      <c r="O42" s="13">
        <f>0.007</f>
        <v>7.0000000000000001E-3</v>
      </c>
    </row>
    <row r="43" spans="1:15" ht="23.25">
      <c r="A43" s="11" t="s">
        <v>315</v>
      </c>
      <c r="B43" s="13">
        <v>85879</v>
      </c>
      <c r="C43" s="15" t="s">
        <v>810</v>
      </c>
      <c r="D43" s="13" t="s">
        <v>1212</v>
      </c>
      <c r="E43" s="13" t="s">
        <v>697</v>
      </c>
      <c r="F43" s="13">
        <v>-8.0000000000000002E-3</v>
      </c>
      <c r="G43" s="15" t="s">
        <v>6490</v>
      </c>
      <c r="H43" s="13" t="s">
        <v>6491</v>
      </c>
      <c r="I43" s="13">
        <v>-0.106</v>
      </c>
      <c r="J43" s="13" t="s">
        <v>6492</v>
      </c>
      <c r="K43" s="13" t="s">
        <v>6493</v>
      </c>
      <c r="L43" s="14"/>
      <c r="M43" s="15" t="s">
        <v>6494</v>
      </c>
      <c r="N43" s="13" t="s">
        <v>6495</v>
      </c>
      <c r="O43" s="13">
        <v>-0.02</v>
      </c>
    </row>
    <row r="44" spans="1:15" ht="23.25">
      <c r="A44" s="16" t="s">
        <v>324</v>
      </c>
      <c r="B44" s="13">
        <v>1094</v>
      </c>
      <c r="C44" s="15" t="s">
        <v>2043</v>
      </c>
      <c r="D44" s="13" t="s">
        <v>6496</v>
      </c>
      <c r="E44" s="13" t="s">
        <v>697</v>
      </c>
      <c r="F44" s="13">
        <v>-2.1999999999999999E-2</v>
      </c>
      <c r="G44" s="15" t="s">
        <v>6497</v>
      </c>
      <c r="H44" s="13" t="s">
        <v>6498</v>
      </c>
      <c r="I44" s="13">
        <v>-0.35199999999999998</v>
      </c>
      <c r="J44" s="15" t="s">
        <v>6499</v>
      </c>
      <c r="K44" s="13" t="s">
        <v>6500</v>
      </c>
      <c r="L44" s="13">
        <v>-8.7999999999999995E-2</v>
      </c>
      <c r="M44" s="15" t="s">
        <v>1651</v>
      </c>
      <c r="N44" s="13" t="s">
        <v>814</v>
      </c>
      <c r="O44" s="13">
        <v>-2.4E-2</v>
      </c>
    </row>
    <row r="45" spans="1:15" ht="23.25">
      <c r="A45" s="16" t="s">
        <v>332</v>
      </c>
      <c r="B45" s="13">
        <v>34202</v>
      </c>
      <c r="C45" s="13" t="s">
        <v>1451</v>
      </c>
      <c r="D45" s="15" t="s">
        <v>1172</v>
      </c>
      <c r="E45" s="13" t="s">
        <v>697</v>
      </c>
      <c r="F45" s="13">
        <f>0.015</f>
        <v>1.4999999999999999E-2</v>
      </c>
      <c r="G45" s="15" t="s">
        <v>6501</v>
      </c>
      <c r="H45" s="13" t="s">
        <v>6502</v>
      </c>
      <c r="I45" s="13">
        <v>-4.4999999999999998E-2</v>
      </c>
      <c r="J45" s="13" t="s">
        <v>6503</v>
      </c>
      <c r="K45" s="15" t="s">
        <v>6504</v>
      </c>
      <c r="L45" s="13">
        <f>0.033</f>
        <v>3.3000000000000002E-2</v>
      </c>
      <c r="M45" s="15" t="s">
        <v>4240</v>
      </c>
      <c r="N45" s="13" t="s">
        <v>913</v>
      </c>
      <c r="O45" s="13">
        <v>-3.0000000000000001E-3</v>
      </c>
    </row>
    <row r="46" spans="1:15" ht="23.25">
      <c r="A46" s="16" t="s">
        <v>342</v>
      </c>
      <c r="B46" s="13">
        <v>4024</v>
      </c>
      <c r="C46" s="15" t="s">
        <v>1086</v>
      </c>
      <c r="D46" s="13" t="s">
        <v>1125</v>
      </c>
      <c r="E46" s="13" t="s">
        <v>697</v>
      </c>
      <c r="F46" s="13">
        <v>-3.6999999999999998E-2</v>
      </c>
      <c r="G46" s="15" t="s">
        <v>6505</v>
      </c>
      <c r="H46" s="13" t="s">
        <v>6506</v>
      </c>
      <c r="I46" s="13">
        <v>-0.27800000000000002</v>
      </c>
      <c r="J46" s="15" t="s">
        <v>6507</v>
      </c>
      <c r="K46" s="13" t="s">
        <v>6508</v>
      </c>
      <c r="L46" s="13">
        <v>-0.106</v>
      </c>
      <c r="M46" s="15" t="s">
        <v>852</v>
      </c>
      <c r="N46" s="13" t="s">
        <v>1182</v>
      </c>
      <c r="O46" s="13">
        <v>-3.0000000000000001E-3</v>
      </c>
    </row>
    <row r="47" spans="1:15" ht="23.25">
      <c r="A47" s="16" t="s">
        <v>351</v>
      </c>
      <c r="B47" s="13">
        <v>49751</v>
      </c>
      <c r="C47" s="15" t="s">
        <v>6433</v>
      </c>
      <c r="D47" s="13" t="s">
        <v>6509</v>
      </c>
      <c r="E47" s="13" t="s">
        <v>697</v>
      </c>
      <c r="F47" s="13">
        <v>-3.9E-2</v>
      </c>
      <c r="G47" s="15" t="s">
        <v>6510</v>
      </c>
      <c r="H47" s="13" t="s">
        <v>6511</v>
      </c>
      <c r="I47" s="13">
        <v>-0.14199999999999999</v>
      </c>
      <c r="J47" s="15" t="s">
        <v>3760</v>
      </c>
      <c r="K47" s="13" t="s">
        <v>6512</v>
      </c>
      <c r="L47" s="13">
        <v>-0.13300000000000001</v>
      </c>
      <c r="M47" s="13" t="s">
        <v>6513</v>
      </c>
      <c r="N47" s="15" t="s">
        <v>6514</v>
      </c>
      <c r="O47" s="13">
        <f>0.019</f>
        <v>1.9E-2</v>
      </c>
    </row>
    <row r="48" spans="1:15" ht="23.25">
      <c r="A48" s="16" t="s">
        <v>360</v>
      </c>
      <c r="B48" s="13">
        <v>4957</v>
      </c>
      <c r="C48" s="13" t="s">
        <v>2400</v>
      </c>
      <c r="D48" s="13" t="s">
        <v>6515</v>
      </c>
      <c r="E48" s="13">
        <v>0.58499999999999996</v>
      </c>
      <c r="F48" s="14"/>
      <c r="G48" s="13" t="s">
        <v>6516</v>
      </c>
      <c r="H48" s="13" t="s">
        <v>6517</v>
      </c>
      <c r="I48" s="14"/>
      <c r="J48" s="13" t="s">
        <v>6518</v>
      </c>
      <c r="K48" s="13" t="s">
        <v>6519</v>
      </c>
      <c r="L48" s="14"/>
      <c r="M48" s="15" t="s">
        <v>1284</v>
      </c>
      <c r="N48" s="13" t="s">
        <v>6520</v>
      </c>
      <c r="O48" s="13">
        <v>-7.0000000000000001E-3</v>
      </c>
    </row>
    <row r="49" spans="1:15" ht="20.25">
      <c r="A49" s="11" t="s">
        <v>369</v>
      </c>
      <c r="B49" s="13">
        <v>3090</v>
      </c>
      <c r="C49" s="13" t="s">
        <v>2405</v>
      </c>
      <c r="D49" s="13" t="s">
        <v>6147</v>
      </c>
      <c r="E49" s="13">
        <v>0.19700000000000001</v>
      </c>
      <c r="F49" s="14"/>
      <c r="G49" s="13" t="s">
        <v>6521</v>
      </c>
      <c r="H49" s="15" t="s">
        <v>6522</v>
      </c>
      <c r="I49" s="13">
        <f>0.022</f>
        <v>2.1999999999999999E-2</v>
      </c>
      <c r="J49" s="13" t="s">
        <v>6523</v>
      </c>
      <c r="K49" s="13" t="s">
        <v>6524</v>
      </c>
      <c r="L49" s="14"/>
      <c r="M49" s="13" t="s">
        <v>1726</v>
      </c>
      <c r="N49" s="15" t="s">
        <v>1212</v>
      </c>
      <c r="O49" s="13">
        <f>0.025</f>
        <v>2.5000000000000001E-2</v>
      </c>
    </row>
    <row r="50" spans="1:15" ht="23.25">
      <c r="A50" s="11" t="s">
        <v>378</v>
      </c>
      <c r="B50" s="13">
        <v>57217</v>
      </c>
      <c r="C50" s="13" t="s">
        <v>3200</v>
      </c>
      <c r="D50" s="13" t="s">
        <v>1388</v>
      </c>
      <c r="E50" s="13" t="s">
        <v>697</v>
      </c>
      <c r="F50" s="14"/>
      <c r="G50" s="15" t="s">
        <v>6525</v>
      </c>
      <c r="H50" s="13" t="s">
        <v>6526</v>
      </c>
      <c r="I50" s="13">
        <v>-2.8000000000000001E-2</v>
      </c>
      <c r="J50" s="13" t="s">
        <v>6527</v>
      </c>
      <c r="K50" s="15" t="s">
        <v>3710</v>
      </c>
      <c r="L50" s="13">
        <f>0.014</f>
        <v>1.4E-2</v>
      </c>
      <c r="M50" s="15" t="s">
        <v>6528</v>
      </c>
      <c r="N50" s="13" t="s">
        <v>6529</v>
      </c>
      <c r="O50" s="13">
        <v>-1.6E-2</v>
      </c>
    </row>
    <row r="51" spans="1:15" ht="23.25">
      <c r="A51" s="16" t="s">
        <v>387</v>
      </c>
      <c r="B51" s="13">
        <v>18288</v>
      </c>
      <c r="C51" s="15" t="s">
        <v>849</v>
      </c>
      <c r="D51" s="13" t="s">
        <v>1062</v>
      </c>
      <c r="E51" s="13" t="s">
        <v>697</v>
      </c>
      <c r="F51" s="13">
        <v>-0.02</v>
      </c>
      <c r="G51" s="15" t="s">
        <v>6530</v>
      </c>
      <c r="H51" s="13" t="s">
        <v>6531</v>
      </c>
      <c r="I51" s="13">
        <v>-9.6000000000000002E-2</v>
      </c>
      <c r="J51" s="15" t="s">
        <v>3040</v>
      </c>
      <c r="K51" s="13" t="s">
        <v>6532</v>
      </c>
      <c r="L51" s="13">
        <v>-2.5000000000000001E-2</v>
      </c>
      <c r="M51" s="15" t="s">
        <v>1051</v>
      </c>
      <c r="N51" s="13" t="s">
        <v>6533</v>
      </c>
      <c r="O51" s="13">
        <v>-4.9000000000000002E-2</v>
      </c>
    </row>
    <row r="52" spans="1:15" ht="35.25">
      <c r="A52" s="16" t="s">
        <v>395</v>
      </c>
      <c r="B52" s="13">
        <v>1344</v>
      </c>
      <c r="C52" s="13" t="s">
        <v>6534</v>
      </c>
      <c r="D52" s="13" t="s">
        <v>6535</v>
      </c>
      <c r="E52" s="13">
        <v>3.3000000000000002E-2</v>
      </c>
      <c r="F52" s="14"/>
      <c r="G52" s="13" t="s">
        <v>6536</v>
      </c>
      <c r="H52" s="13" t="s">
        <v>6537</v>
      </c>
      <c r="I52" s="14"/>
      <c r="J52" s="13" t="s">
        <v>6538</v>
      </c>
      <c r="K52" s="13" t="s">
        <v>6539</v>
      </c>
      <c r="L52" s="14"/>
      <c r="M52" s="13" t="s">
        <v>3501</v>
      </c>
      <c r="N52" s="15" t="s">
        <v>1451</v>
      </c>
      <c r="O52" s="13">
        <f>0.016</f>
        <v>1.6E-2</v>
      </c>
    </row>
    <row r="53" spans="1:15" ht="35.25">
      <c r="A53" s="16" t="s">
        <v>405</v>
      </c>
      <c r="B53" s="13">
        <v>1003</v>
      </c>
      <c r="C53" s="13" t="s">
        <v>3985</v>
      </c>
      <c r="D53" s="13" t="s">
        <v>6540</v>
      </c>
      <c r="E53" s="13">
        <v>0.52700000000000002</v>
      </c>
      <c r="F53" s="14"/>
      <c r="G53" s="15" t="s">
        <v>6541</v>
      </c>
      <c r="H53" s="13" t="s">
        <v>6542</v>
      </c>
      <c r="I53" s="13">
        <v>-3.7999999999999999E-2</v>
      </c>
      <c r="J53" s="13" t="s">
        <v>6543</v>
      </c>
      <c r="K53" s="13" t="s">
        <v>6544</v>
      </c>
      <c r="L53" s="14"/>
      <c r="M53" s="15" t="s">
        <v>6545</v>
      </c>
      <c r="N53" s="13" t="s">
        <v>4543</v>
      </c>
      <c r="O53" s="13">
        <v>-2.3E-2</v>
      </c>
    </row>
    <row r="54" spans="1:15" ht="23.25">
      <c r="A54" s="16" t="s">
        <v>414</v>
      </c>
      <c r="B54" s="13">
        <v>14563</v>
      </c>
      <c r="C54" s="15" t="s">
        <v>3190</v>
      </c>
      <c r="D54" s="13" t="s">
        <v>1138</v>
      </c>
      <c r="E54" s="13" t="s">
        <v>697</v>
      </c>
      <c r="F54" s="13">
        <v>-6.0000000000000001E-3</v>
      </c>
      <c r="G54" s="15" t="s">
        <v>6546</v>
      </c>
      <c r="H54" s="13" t="s">
        <v>6547</v>
      </c>
      <c r="I54" s="13">
        <v>-2.8000000000000001E-2</v>
      </c>
      <c r="J54" s="13" t="s">
        <v>6548</v>
      </c>
      <c r="K54" s="13" t="s">
        <v>6549</v>
      </c>
      <c r="L54" s="14"/>
      <c r="M54" s="15" t="s">
        <v>855</v>
      </c>
      <c r="N54" s="13" t="s">
        <v>6550</v>
      </c>
      <c r="O54" s="13">
        <v>-8.9999999999999993E-3</v>
      </c>
    </row>
    <row r="55" spans="1:15" ht="23.25">
      <c r="A55" s="16" t="s">
        <v>424</v>
      </c>
      <c r="B55" s="13">
        <v>22703</v>
      </c>
      <c r="C55" s="15" t="s">
        <v>1284</v>
      </c>
      <c r="D55" s="13" t="s">
        <v>6011</v>
      </c>
      <c r="E55" s="13" t="s">
        <v>697</v>
      </c>
      <c r="F55" s="13">
        <v>-6.0000000000000001E-3</v>
      </c>
      <c r="G55" s="13" t="s">
        <v>6551</v>
      </c>
      <c r="H55" s="13" t="s">
        <v>6552</v>
      </c>
      <c r="I55" s="14"/>
      <c r="J55" s="13" t="s">
        <v>6553</v>
      </c>
      <c r="K55" s="15" t="s">
        <v>5296</v>
      </c>
      <c r="L55" s="13">
        <f>0.013</f>
        <v>1.2999999999999999E-2</v>
      </c>
      <c r="M55" s="15" t="s">
        <v>6554</v>
      </c>
      <c r="N55" s="13" t="s">
        <v>6555</v>
      </c>
      <c r="O55" s="13">
        <v>-2.5999999999999999E-2</v>
      </c>
    </row>
    <row r="56" spans="1:15" ht="35.25">
      <c r="A56" s="16" t="s">
        <v>432</v>
      </c>
      <c r="B56" s="13">
        <v>1006</v>
      </c>
      <c r="C56" s="13" t="s">
        <v>6556</v>
      </c>
      <c r="D56" s="13" t="s">
        <v>4685</v>
      </c>
      <c r="E56" s="13">
        <v>0.5</v>
      </c>
      <c r="F56" s="14"/>
      <c r="G56" s="13" t="s">
        <v>6557</v>
      </c>
      <c r="H56" s="13" t="s">
        <v>6558</v>
      </c>
      <c r="I56" s="14"/>
      <c r="J56" s="13" t="s">
        <v>6559</v>
      </c>
      <c r="K56" s="13" t="s">
        <v>6560</v>
      </c>
      <c r="L56" s="14"/>
      <c r="M56" s="13" t="s">
        <v>5645</v>
      </c>
      <c r="N56" s="15" t="s">
        <v>1283</v>
      </c>
      <c r="O56" s="13">
        <f>0.019</f>
        <v>1.9E-2</v>
      </c>
    </row>
    <row r="57" spans="1:15" ht="23.25">
      <c r="A57" s="16" t="s">
        <v>441</v>
      </c>
      <c r="B57" s="13">
        <v>5297</v>
      </c>
      <c r="C57" s="13" t="s">
        <v>3837</v>
      </c>
      <c r="D57" s="15" t="s">
        <v>2790</v>
      </c>
      <c r="E57" s="13" t="s">
        <v>697</v>
      </c>
      <c r="F57" s="13">
        <f>0.012</f>
        <v>1.2E-2</v>
      </c>
      <c r="G57" s="13" t="s">
        <v>6561</v>
      </c>
      <c r="H57" s="15" t="s">
        <v>6562</v>
      </c>
      <c r="I57" s="13">
        <f>0.039</f>
        <v>3.9E-2</v>
      </c>
      <c r="J57" s="13" t="s">
        <v>6563</v>
      </c>
      <c r="K57" s="15" t="s">
        <v>6564</v>
      </c>
      <c r="L57" s="13">
        <f>0.041</f>
        <v>4.1000000000000002E-2</v>
      </c>
      <c r="M57" s="13" t="s">
        <v>6495</v>
      </c>
      <c r="N57" s="13" t="s">
        <v>1451</v>
      </c>
      <c r="O57" s="14"/>
    </row>
    <row r="58" spans="1:15" ht="35.25">
      <c r="A58" s="16" t="s">
        <v>449</v>
      </c>
      <c r="B58" s="13">
        <v>2171</v>
      </c>
      <c r="C58" s="15" t="s">
        <v>6565</v>
      </c>
      <c r="D58" s="13" t="s">
        <v>6566</v>
      </c>
      <c r="E58" s="13" t="s">
        <v>697</v>
      </c>
      <c r="F58" s="13">
        <v>-1.4E-2</v>
      </c>
      <c r="G58" s="15" t="s">
        <v>6567</v>
      </c>
      <c r="H58" s="13" t="s">
        <v>6568</v>
      </c>
      <c r="I58" s="13">
        <v>-8.9999999999999993E-3</v>
      </c>
      <c r="J58" s="13" t="s">
        <v>6569</v>
      </c>
      <c r="K58" s="13" t="s">
        <v>6570</v>
      </c>
      <c r="L58" s="14"/>
      <c r="M58" s="15" t="s">
        <v>1828</v>
      </c>
      <c r="N58" s="13" t="s">
        <v>6571</v>
      </c>
      <c r="O58" s="13">
        <v>-2.1999999999999999E-2</v>
      </c>
    </row>
    <row r="59" spans="1:15" ht="20.25">
      <c r="A59" s="16" t="s">
        <v>460</v>
      </c>
      <c r="B59" s="13">
        <v>5103</v>
      </c>
      <c r="C59" s="13" t="s">
        <v>6192</v>
      </c>
      <c r="D59" s="13" t="s">
        <v>2308</v>
      </c>
      <c r="E59" s="13">
        <v>3.6999999999999998E-2</v>
      </c>
      <c r="F59" s="14"/>
      <c r="G59" s="13" t="s">
        <v>6572</v>
      </c>
      <c r="H59" s="13" t="s">
        <v>6573</v>
      </c>
      <c r="I59" s="14"/>
      <c r="J59" s="13" t="s">
        <v>6574</v>
      </c>
      <c r="K59" s="13" t="s">
        <v>6575</v>
      </c>
      <c r="L59" s="14"/>
      <c r="M59" s="13" t="s">
        <v>6011</v>
      </c>
      <c r="N59" s="15" t="s">
        <v>1214</v>
      </c>
      <c r="O59" s="13">
        <f>0.007</f>
        <v>7.0000000000000001E-3</v>
      </c>
    </row>
    <row r="60" spans="1:15" ht="23.25">
      <c r="A60" s="16" t="s">
        <v>468</v>
      </c>
      <c r="B60" s="13">
        <v>977</v>
      </c>
      <c r="C60" s="13" t="s">
        <v>898</v>
      </c>
      <c r="D60" s="13" t="s">
        <v>2114</v>
      </c>
      <c r="E60" s="13">
        <v>0.72899999999999998</v>
      </c>
      <c r="F60" s="14"/>
      <c r="G60" s="13" t="s">
        <v>6576</v>
      </c>
      <c r="H60" s="13" t="s">
        <v>6577</v>
      </c>
      <c r="I60" s="14"/>
      <c r="J60" s="13" t="s">
        <v>6578</v>
      </c>
      <c r="K60" s="13" t="s">
        <v>6579</v>
      </c>
      <c r="L60" s="14"/>
      <c r="M60" s="15" t="s">
        <v>3224</v>
      </c>
      <c r="N60" s="13" t="s">
        <v>6580</v>
      </c>
      <c r="O60" s="13">
        <v>-1.4999999999999999E-2</v>
      </c>
    </row>
    <row r="61" spans="1:15" ht="35.25">
      <c r="A61" s="16" t="s">
        <v>476</v>
      </c>
      <c r="B61" s="13">
        <v>2179</v>
      </c>
      <c r="C61" s="13" t="s">
        <v>6581</v>
      </c>
      <c r="D61" s="15" t="s">
        <v>4647</v>
      </c>
      <c r="E61" s="13" t="s">
        <v>697</v>
      </c>
      <c r="F61" s="13">
        <f>0.011</f>
        <v>1.0999999999999999E-2</v>
      </c>
      <c r="G61" s="13" t="s">
        <v>6582</v>
      </c>
      <c r="H61" s="13" t="s">
        <v>6583</v>
      </c>
      <c r="I61" s="14"/>
      <c r="J61" s="13" t="s">
        <v>6584</v>
      </c>
      <c r="K61" s="13" t="s">
        <v>6585</v>
      </c>
      <c r="L61" s="14"/>
      <c r="M61" s="13" t="s">
        <v>3224</v>
      </c>
      <c r="N61" s="15" t="s">
        <v>813</v>
      </c>
      <c r="O61" s="13">
        <f>0.02</f>
        <v>0.02</v>
      </c>
    </row>
    <row r="62" spans="1:15" ht="35.25">
      <c r="A62" s="16" t="s">
        <v>484</v>
      </c>
      <c r="B62" s="13">
        <v>16</v>
      </c>
      <c r="C62" s="13" t="s">
        <v>6586</v>
      </c>
      <c r="D62" s="13" t="s">
        <v>6587</v>
      </c>
      <c r="E62" s="13">
        <v>0.30199999999999999</v>
      </c>
      <c r="F62" s="14"/>
      <c r="G62" s="13" t="s">
        <v>6588</v>
      </c>
      <c r="H62" s="13" t="s">
        <v>6589</v>
      </c>
      <c r="I62" s="14"/>
      <c r="J62" s="13" t="s">
        <v>6590</v>
      </c>
      <c r="K62" s="13" t="s">
        <v>6591</v>
      </c>
      <c r="L62" s="14"/>
      <c r="M62" s="13" t="s">
        <v>968</v>
      </c>
      <c r="N62" s="15" t="s">
        <v>682</v>
      </c>
      <c r="O62" s="13">
        <f>0.006</f>
        <v>6.0000000000000001E-3</v>
      </c>
    </row>
    <row r="63" spans="1:15" ht="35.25">
      <c r="A63" s="16" t="s">
        <v>491</v>
      </c>
      <c r="B63" s="13">
        <v>487</v>
      </c>
      <c r="C63" s="13" t="s">
        <v>6592</v>
      </c>
      <c r="D63" s="13" t="s">
        <v>6593</v>
      </c>
      <c r="E63" s="13">
        <v>0.01</v>
      </c>
      <c r="F63" s="14"/>
      <c r="G63" s="13" t="s">
        <v>6594</v>
      </c>
      <c r="H63" s="13" t="s">
        <v>6595</v>
      </c>
      <c r="I63" s="14"/>
      <c r="J63" s="13" t="s">
        <v>6596</v>
      </c>
      <c r="K63" s="13" t="s">
        <v>6597</v>
      </c>
      <c r="L63" s="14"/>
      <c r="M63" s="13" t="s">
        <v>4240</v>
      </c>
      <c r="N63" s="15" t="s">
        <v>6436</v>
      </c>
      <c r="O63" s="13">
        <f>0.005</f>
        <v>5.0000000000000001E-3</v>
      </c>
    </row>
    <row r="64" spans="1:15" ht="35.25">
      <c r="A64" s="16" t="s">
        <v>502</v>
      </c>
      <c r="B64" s="13">
        <v>304</v>
      </c>
      <c r="C64" s="13" t="s">
        <v>6598</v>
      </c>
      <c r="D64" s="13" t="s">
        <v>4615</v>
      </c>
      <c r="E64" s="13">
        <v>0.151</v>
      </c>
      <c r="F64" s="14"/>
      <c r="G64" s="15" t="s">
        <v>6599</v>
      </c>
      <c r="H64" s="13" t="s">
        <v>6600</v>
      </c>
      <c r="I64" s="13">
        <v>-5.6000000000000001E-2</v>
      </c>
      <c r="J64" s="13" t="s">
        <v>6601</v>
      </c>
      <c r="K64" s="13" t="s">
        <v>6602</v>
      </c>
      <c r="L64" s="14"/>
      <c r="M64" s="13" t="s">
        <v>1276</v>
      </c>
      <c r="N64" s="15" t="s">
        <v>1183</v>
      </c>
      <c r="O64" s="13">
        <f>0.007</f>
        <v>7.0000000000000001E-3</v>
      </c>
    </row>
    <row r="65" spans="1:15" ht="20.25">
      <c r="A65" s="11" t="s">
        <v>508</v>
      </c>
      <c r="B65" s="13">
        <v>458661</v>
      </c>
      <c r="C65" s="13" t="s">
        <v>859</v>
      </c>
      <c r="D65" s="13" t="s">
        <v>859</v>
      </c>
      <c r="E65" s="13">
        <v>0.02</v>
      </c>
      <c r="F65" s="14"/>
      <c r="G65" s="13" t="s">
        <v>6603</v>
      </c>
      <c r="H65" s="15" t="s">
        <v>6604</v>
      </c>
      <c r="I65" s="13">
        <f>0.004</f>
        <v>4.0000000000000001E-3</v>
      </c>
      <c r="J65" s="13" t="s">
        <v>823</v>
      </c>
      <c r="K65" s="15" t="s">
        <v>998</v>
      </c>
      <c r="L65" s="13">
        <f>0.003</f>
        <v>3.0000000000000001E-3</v>
      </c>
      <c r="M65" s="15" t="s">
        <v>6605</v>
      </c>
      <c r="N65" s="13" t="s">
        <v>6606</v>
      </c>
      <c r="O65" s="13">
        <v>-8.0000000000000002E-3</v>
      </c>
    </row>
    <row r="66" spans="1:15" ht="23.25">
      <c r="A66" s="16" t="s">
        <v>514</v>
      </c>
      <c r="B66" s="13">
        <v>31797</v>
      </c>
      <c r="C66" s="15" t="s">
        <v>3505</v>
      </c>
      <c r="D66" s="13" t="s">
        <v>3501</v>
      </c>
      <c r="E66" s="13" t="s">
        <v>697</v>
      </c>
      <c r="F66" s="13">
        <v>-8.9999999999999993E-3</v>
      </c>
      <c r="G66" s="15" t="s">
        <v>6607</v>
      </c>
      <c r="H66" s="13" t="s">
        <v>6608</v>
      </c>
      <c r="I66" s="13">
        <v>-4.8000000000000001E-2</v>
      </c>
      <c r="J66" s="15" t="s">
        <v>6609</v>
      </c>
      <c r="K66" s="13" t="s">
        <v>6610</v>
      </c>
      <c r="L66" s="13">
        <v>-4.4999999999999998E-2</v>
      </c>
      <c r="M66" s="13" t="s">
        <v>6611</v>
      </c>
      <c r="N66" s="15" t="s">
        <v>6612</v>
      </c>
      <c r="O66" s="13">
        <f>0.013</f>
        <v>1.2999999999999999E-2</v>
      </c>
    </row>
    <row r="67" spans="1:15" ht="23.25">
      <c r="A67" s="16" t="s">
        <v>523</v>
      </c>
      <c r="B67" s="13">
        <v>56</v>
      </c>
      <c r="C67" s="13" t="s">
        <v>6613</v>
      </c>
      <c r="D67" s="15" t="s">
        <v>6614</v>
      </c>
      <c r="E67" s="13" t="s">
        <v>697</v>
      </c>
      <c r="F67" s="13">
        <f>0.053</f>
        <v>5.2999999999999999E-2</v>
      </c>
      <c r="G67" s="13" t="s">
        <v>1747</v>
      </c>
      <c r="H67" s="15" t="s">
        <v>6615</v>
      </c>
      <c r="I67" s="13">
        <f>0.007</f>
        <v>7.0000000000000001E-3</v>
      </c>
      <c r="J67" s="13" t="s">
        <v>6616</v>
      </c>
      <c r="K67" s="13" t="s">
        <v>6617</v>
      </c>
      <c r="L67" s="14"/>
      <c r="M67" s="15" t="s">
        <v>6618</v>
      </c>
      <c r="N67" s="13" t="s">
        <v>6580</v>
      </c>
      <c r="O67" s="13">
        <v>-3.0000000000000001E-3</v>
      </c>
    </row>
    <row r="68" spans="1:15" ht="23.25">
      <c r="A68" s="16" t="s">
        <v>531</v>
      </c>
      <c r="B68" s="13">
        <v>1149</v>
      </c>
      <c r="C68" s="15" t="s">
        <v>2015</v>
      </c>
      <c r="D68" s="13" t="s">
        <v>6619</v>
      </c>
      <c r="E68" s="13" t="s">
        <v>697</v>
      </c>
      <c r="F68" s="13">
        <v>-8.0000000000000002E-3</v>
      </c>
      <c r="G68" s="13" t="s">
        <v>2204</v>
      </c>
      <c r="H68" s="13" t="s">
        <v>6620</v>
      </c>
      <c r="I68" s="14"/>
      <c r="J68" s="13" t="s">
        <v>6621</v>
      </c>
      <c r="K68" s="13" t="s">
        <v>6622</v>
      </c>
      <c r="L68" s="14"/>
      <c r="M68" s="15" t="s">
        <v>2985</v>
      </c>
      <c r="N68" s="13" t="s">
        <v>1183</v>
      </c>
      <c r="O68" s="13">
        <v>-1.0999999999999999E-2</v>
      </c>
    </row>
    <row r="69" spans="1:15" ht="23.25">
      <c r="A69" s="16" t="s">
        <v>538</v>
      </c>
      <c r="B69" s="13">
        <v>311</v>
      </c>
      <c r="C69" s="13" t="s">
        <v>6623</v>
      </c>
      <c r="D69" s="13" t="s">
        <v>6624</v>
      </c>
      <c r="E69" s="13">
        <v>0.16200000000000001</v>
      </c>
      <c r="F69" s="14"/>
      <c r="G69" s="13" t="s">
        <v>6625</v>
      </c>
      <c r="H69" s="13" t="s">
        <v>6626</v>
      </c>
      <c r="I69" s="14"/>
      <c r="J69" s="13" t="s">
        <v>6627</v>
      </c>
      <c r="K69" s="13" t="s">
        <v>6628</v>
      </c>
      <c r="L69" s="14"/>
      <c r="M69" s="15" t="s">
        <v>6629</v>
      </c>
      <c r="N69" s="13" t="s">
        <v>4506</v>
      </c>
      <c r="O69" s="13">
        <v>-8.9999999999999993E-3</v>
      </c>
    </row>
    <row r="70" spans="1:15" ht="20.25">
      <c r="A70" s="16" t="s">
        <v>541</v>
      </c>
      <c r="B70" s="13">
        <v>288</v>
      </c>
      <c r="C70" s="13" t="s">
        <v>4874</v>
      </c>
      <c r="D70" s="13" t="s">
        <v>6630</v>
      </c>
      <c r="E70" s="13">
        <v>0.373</v>
      </c>
      <c r="F70" s="14"/>
      <c r="G70" s="13" t="s">
        <v>3826</v>
      </c>
      <c r="H70" s="13" t="s">
        <v>6631</v>
      </c>
      <c r="I70" s="14"/>
      <c r="J70" s="13" t="s">
        <v>6632</v>
      </c>
      <c r="K70" s="13" t="s">
        <v>6633</v>
      </c>
      <c r="L70" s="14"/>
      <c r="M70" s="15" t="s">
        <v>6406</v>
      </c>
      <c r="N70" s="13" t="s">
        <v>6612</v>
      </c>
      <c r="O70" s="13">
        <v>-1.7000000000000001E-2</v>
      </c>
    </row>
    <row r="71" spans="1:15" ht="20.25">
      <c r="A71" s="16" t="s">
        <v>546</v>
      </c>
      <c r="B71" s="13">
        <v>2596</v>
      </c>
      <c r="C71" s="15" t="s">
        <v>761</v>
      </c>
      <c r="D71" s="13" t="s">
        <v>3998</v>
      </c>
      <c r="E71" s="13" t="s">
        <v>697</v>
      </c>
      <c r="F71" s="13">
        <v>-3.0000000000000001E-3</v>
      </c>
      <c r="G71" s="13" t="s">
        <v>6634</v>
      </c>
      <c r="H71" s="13" t="s">
        <v>6635</v>
      </c>
      <c r="I71" s="14"/>
      <c r="J71" s="13" t="s">
        <v>6636</v>
      </c>
      <c r="K71" s="13" t="s">
        <v>6637</v>
      </c>
      <c r="L71" s="14"/>
      <c r="M71" s="15" t="s">
        <v>3939</v>
      </c>
      <c r="N71" s="13" t="s">
        <v>6554</v>
      </c>
      <c r="O71" s="13">
        <v>-7.0000000000000001E-3</v>
      </c>
    </row>
    <row r="72" spans="1:15" ht="23.25">
      <c r="A72" s="16" t="s">
        <v>552</v>
      </c>
      <c r="B72" s="13">
        <v>9689</v>
      </c>
      <c r="C72" s="15" t="s">
        <v>1677</v>
      </c>
      <c r="D72" s="13" t="s">
        <v>6638</v>
      </c>
      <c r="E72" s="13" t="s">
        <v>697</v>
      </c>
      <c r="F72" s="13">
        <v>-0.01</v>
      </c>
      <c r="G72" s="13" t="s">
        <v>6639</v>
      </c>
      <c r="H72" s="13" t="s">
        <v>6640</v>
      </c>
      <c r="I72" s="14"/>
      <c r="J72" s="13" t="s">
        <v>6641</v>
      </c>
      <c r="K72" s="13" t="s">
        <v>6642</v>
      </c>
      <c r="L72" s="14"/>
      <c r="M72" s="15" t="s">
        <v>6643</v>
      </c>
      <c r="N72" s="13" t="s">
        <v>6644</v>
      </c>
      <c r="O72" s="13">
        <v>-1.6E-2</v>
      </c>
    </row>
    <row r="73" spans="1:15" ht="23.25">
      <c r="A73" s="16" t="s">
        <v>557</v>
      </c>
      <c r="B73" s="13">
        <v>1310</v>
      </c>
      <c r="C73" s="13" t="s">
        <v>3012</v>
      </c>
      <c r="D73" s="13" t="s">
        <v>2823</v>
      </c>
      <c r="E73" s="13">
        <v>5.0000000000000001E-3</v>
      </c>
      <c r="F73" s="14"/>
      <c r="G73" s="15" t="s">
        <v>6645</v>
      </c>
      <c r="H73" s="13" t="s">
        <v>6646</v>
      </c>
      <c r="I73" s="13">
        <v>-1.0999999999999999E-2</v>
      </c>
      <c r="J73" s="13" t="s">
        <v>6647</v>
      </c>
      <c r="K73" s="13" t="s">
        <v>6648</v>
      </c>
      <c r="L73" s="14"/>
      <c r="M73" s="13" t="s">
        <v>6554</v>
      </c>
      <c r="N73" s="13" t="s">
        <v>784</v>
      </c>
      <c r="O73" s="14"/>
    </row>
    <row r="74" spans="1:15" ht="23.25">
      <c r="A74" s="16" t="s">
        <v>560</v>
      </c>
      <c r="B74" s="13">
        <v>1364</v>
      </c>
      <c r="C74" s="13" t="s">
        <v>2709</v>
      </c>
      <c r="D74" s="13" t="s">
        <v>2981</v>
      </c>
      <c r="E74" s="13">
        <v>5.0000000000000001E-3</v>
      </c>
      <c r="F74" s="14"/>
      <c r="G74" s="13" t="s">
        <v>6649</v>
      </c>
      <c r="H74" s="13" t="s">
        <v>6650</v>
      </c>
      <c r="I74" s="14"/>
      <c r="J74" s="13" t="s">
        <v>6651</v>
      </c>
      <c r="K74" s="13" t="s">
        <v>6652</v>
      </c>
      <c r="L74" s="14"/>
      <c r="M74" s="15" t="s">
        <v>800</v>
      </c>
      <c r="N74" s="13" t="s">
        <v>1077</v>
      </c>
      <c r="O74" s="13">
        <v>-1.4999999999999999E-2</v>
      </c>
    </row>
    <row r="75" spans="1:15" ht="23.25">
      <c r="A75" s="16" t="s">
        <v>562</v>
      </c>
      <c r="B75" s="13">
        <v>1230</v>
      </c>
      <c r="C75" s="15" t="s">
        <v>829</v>
      </c>
      <c r="D75" s="13" t="s">
        <v>3012</v>
      </c>
      <c r="E75" s="13" t="s">
        <v>697</v>
      </c>
      <c r="F75" s="13">
        <v>-5.0000000000000001E-3</v>
      </c>
      <c r="G75" s="15" t="s">
        <v>6653</v>
      </c>
      <c r="H75" s="13" t="s">
        <v>6654</v>
      </c>
      <c r="I75" s="13">
        <v>-2.1999999999999999E-2</v>
      </c>
      <c r="J75" s="13" t="s">
        <v>6655</v>
      </c>
      <c r="K75" s="13" t="s">
        <v>6656</v>
      </c>
      <c r="L75" s="14"/>
      <c r="M75" s="13" t="s">
        <v>1062</v>
      </c>
      <c r="N75" s="15" t="s">
        <v>3190</v>
      </c>
      <c r="O75" s="13">
        <f>0.003</f>
        <v>3.0000000000000001E-3</v>
      </c>
    </row>
    <row r="76" spans="1:15" ht="20.25">
      <c r="A76" s="16" t="s">
        <v>567</v>
      </c>
      <c r="B76" s="13">
        <v>2986</v>
      </c>
      <c r="C76" s="13" t="s">
        <v>6657</v>
      </c>
      <c r="D76" s="13" t="s">
        <v>6658</v>
      </c>
      <c r="E76" s="13">
        <v>0.247</v>
      </c>
      <c r="F76" s="14"/>
      <c r="G76" s="13" t="s">
        <v>6659</v>
      </c>
      <c r="H76" s="13" t="s">
        <v>6660</v>
      </c>
      <c r="I76" s="14"/>
      <c r="J76" s="15" t="s">
        <v>6661</v>
      </c>
      <c r="K76" s="13" t="s">
        <v>6662</v>
      </c>
      <c r="L76" s="13">
        <v>-9.5000000000000001E-2</v>
      </c>
      <c r="M76" s="13" t="s">
        <v>3862</v>
      </c>
      <c r="N76" s="15" t="s">
        <v>6663</v>
      </c>
      <c r="O76" s="13">
        <f>0.007</f>
        <v>7.0000000000000001E-3</v>
      </c>
    </row>
    <row r="77" spans="1:15" ht="23.25">
      <c r="A77" s="16" t="s">
        <v>574</v>
      </c>
      <c r="B77" s="13">
        <v>5889</v>
      </c>
      <c r="C77" s="13" t="s">
        <v>6664</v>
      </c>
      <c r="D77" s="13" t="s">
        <v>6665</v>
      </c>
      <c r="E77" s="13">
        <v>0.84399999999999997</v>
      </c>
      <c r="F77" s="14"/>
      <c r="G77" s="13" t="s">
        <v>6666</v>
      </c>
      <c r="H77" s="13" t="s">
        <v>6667</v>
      </c>
      <c r="I77" s="14"/>
      <c r="J77" s="13" t="s">
        <v>6668</v>
      </c>
      <c r="K77" s="13" t="s">
        <v>6669</v>
      </c>
      <c r="L77" s="14"/>
      <c r="M77" s="15" t="s">
        <v>6670</v>
      </c>
      <c r="N77" s="13" t="s">
        <v>6671</v>
      </c>
      <c r="O77" s="13">
        <v>-7.0000000000000001E-3</v>
      </c>
    </row>
    <row r="78" spans="1:15" ht="23.25">
      <c r="A78" s="16" t="s">
        <v>581</v>
      </c>
      <c r="B78" s="13">
        <v>1608</v>
      </c>
      <c r="C78" s="15" t="s">
        <v>4913</v>
      </c>
      <c r="D78" s="13" t="s">
        <v>5691</v>
      </c>
      <c r="E78" s="13" t="s">
        <v>697</v>
      </c>
      <c r="F78" s="13">
        <v>-3.6999999999999998E-2</v>
      </c>
      <c r="G78" s="15" t="s">
        <v>6672</v>
      </c>
      <c r="H78" s="13" t="s">
        <v>6673</v>
      </c>
      <c r="I78" s="13">
        <v>-0.02</v>
      </c>
      <c r="J78" s="15" t="s">
        <v>6674</v>
      </c>
      <c r="K78" s="13" t="s">
        <v>6675</v>
      </c>
      <c r="L78" s="13">
        <v>-0.16500000000000001</v>
      </c>
      <c r="M78" s="13" t="s">
        <v>1226</v>
      </c>
      <c r="N78" s="15" t="s">
        <v>3939</v>
      </c>
      <c r="O78" s="13">
        <f>0.019</f>
        <v>1.9E-2</v>
      </c>
    </row>
    <row r="79" spans="1:15" ht="35.25">
      <c r="A79" s="16" t="s">
        <v>586</v>
      </c>
      <c r="B79" s="13">
        <v>15432</v>
      </c>
      <c r="C79" s="13" t="s">
        <v>6676</v>
      </c>
      <c r="D79" s="15" t="s">
        <v>4422</v>
      </c>
      <c r="E79" s="13" t="s">
        <v>697</v>
      </c>
      <c r="F79" s="13">
        <f>0.004</f>
        <v>4.0000000000000001E-3</v>
      </c>
      <c r="G79" s="13" t="s">
        <v>6677</v>
      </c>
      <c r="H79" s="15" t="s">
        <v>6678</v>
      </c>
      <c r="I79" s="13">
        <f>0.008</f>
        <v>8.0000000000000002E-3</v>
      </c>
      <c r="J79" s="13" t="s">
        <v>6679</v>
      </c>
      <c r="K79" s="13" t="s">
        <v>6680</v>
      </c>
      <c r="L79" s="14"/>
      <c r="M79" s="13" t="s">
        <v>6681</v>
      </c>
      <c r="N79" s="13" t="s">
        <v>6682</v>
      </c>
      <c r="O79" s="14"/>
    </row>
    <row r="80" spans="1:15" ht="20.25">
      <c r="A80" s="16" t="s">
        <v>596</v>
      </c>
      <c r="B80" s="13">
        <v>442185</v>
      </c>
      <c r="C80" s="13" t="s">
        <v>6520</v>
      </c>
      <c r="D80" s="13" t="s">
        <v>6520</v>
      </c>
      <c r="E80" s="13">
        <v>0.50800000000000001</v>
      </c>
      <c r="F80" s="14"/>
      <c r="G80" s="13" t="s">
        <v>676</v>
      </c>
      <c r="H80" s="13" t="s">
        <v>2677</v>
      </c>
      <c r="I80" s="14"/>
      <c r="J80" s="15" t="s">
        <v>900</v>
      </c>
      <c r="K80" s="13" t="s">
        <v>6683</v>
      </c>
      <c r="L80" s="13">
        <v>-1.4E-2</v>
      </c>
      <c r="M80" s="13" t="s">
        <v>6684</v>
      </c>
      <c r="N80" s="15" t="s">
        <v>2561</v>
      </c>
      <c r="O80" s="13">
        <f>0.049</f>
        <v>4.9000000000000002E-2</v>
      </c>
    </row>
    <row r="81" spans="1:19" ht="35.25">
      <c r="A81" s="16" t="s">
        <v>606</v>
      </c>
      <c r="B81" s="13">
        <v>11327</v>
      </c>
      <c r="C81" s="13" t="s">
        <v>4134</v>
      </c>
      <c r="D81" s="15" t="s">
        <v>1825</v>
      </c>
      <c r="E81" s="13" t="s">
        <v>697</v>
      </c>
      <c r="F81" s="13">
        <f>0.005</f>
        <v>5.0000000000000001E-3</v>
      </c>
      <c r="G81" s="13" t="s">
        <v>6685</v>
      </c>
      <c r="H81" s="13" t="s">
        <v>6686</v>
      </c>
      <c r="I81" s="14"/>
      <c r="J81" s="13" t="s">
        <v>6687</v>
      </c>
      <c r="K81" s="15" t="s">
        <v>3170</v>
      </c>
      <c r="L81" s="13">
        <f>0.022</f>
        <v>2.1999999999999999E-2</v>
      </c>
      <c r="M81" s="15" t="s">
        <v>6688</v>
      </c>
      <c r="N81" s="13" t="s">
        <v>6689</v>
      </c>
      <c r="O81" s="13">
        <v>-1.2999999999999999E-2</v>
      </c>
    </row>
    <row r="82" spans="1:19" ht="35.25">
      <c r="A82" s="16" t="s">
        <v>613</v>
      </c>
      <c r="B82" s="13">
        <v>26593</v>
      </c>
      <c r="C82" s="15" t="s">
        <v>6690</v>
      </c>
      <c r="D82" s="13" t="s">
        <v>6691</v>
      </c>
      <c r="E82" s="13" t="s">
        <v>697</v>
      </c>
      <c r="F82" s="13">
        <v>-4.0000000000000001E-3</v>
      </c>
      <c r="G82" s="13" t="s">
        <v>6692</v>
      </c>
      <c r="H82" s="13" t="s">
        <v>6693</v>
      </c>
      <c r="I82" s="14"/>
      <c r="J82" s="13" t="s">
        <v>6694</v>
      </c>
      <c r="K82" s="13" t="s">
        <v>6695</v>
      </c>
      <c r="L82" s="14"/>
      <c r="M82" s="13" t="s">
        <v>6696</v>
      </c>
      <c r="N82" s="13" t="s">
        <v>6697</v>
      </c>
      <c r="O82" s="14"/>
    </row>
    <row r="83" spans="1:19" ht="20.25">
      <c r="A83" s="16" t="s">
        <v>622</v>
      </c>
      <c r="B83" s="13">
        <v>25494</v>
      </c>
      <c r="C83" s="15" t="s">
        <v>1208</v>
      </c>
      <c r="D83" s="13" t="s">
        <v>1601</v>
      </c>
      <c r="E83" s="13" t="s">
        <v>697</v>
      </c>
      <c r="F83" s="13">
        <v>-4.5999999999999999E-2</v>
      </c>
      <c r="G83" s="15" t="s">
        <v>6698</v>
      </c>
      <c r="H83" s="13" t="s">
        <v>6699</v>
      </c>
      <c r="I83" s="13">
        <v>-0.16400000000000001</v>
      </c>
      <c r="J83" s="13" t="s">
        <v>6700</v>
      </c>
      <c r="K83" s="15" t="s">
        <v>6701</v>
      </c>
      <c r="L83" s="13">
        <f>0.051</f>
        <v>5.0999999999999997E-2</v>
      </c>
      <c r="M83" s="15" t="s">
        <v>6702</v>
      </c>
      <c r="N83" s="13" t="s">
        <v>6703</v>
      </c>
      <c r="O83" s="13">
        <v>-0.17100000000000001</v>
      </c>
    </row>
    <row r="84" spans="1:19" ht="23.25">
      <c r="A84" s="16" t="s">
        <v>627</v>
      </c>
      <c r="B84" s="13">
        <v>0</v>
      </c>
      <c r="C84" s="13" t="s">
        <v>1406</v>
      </c>
      <c r="D84" s="13" t="s">
        <v>1406</v>
      </c>
      <c r="E84" s="14"/>
      <c r="F84" s="14"/>
      <c r="G84" s="13" t="s">
        <v>1407</v>
      </c>
      <c r="H84" s="13" t="s">
        <v>1407</v>
      </c>
      <c r="I84" s="14"/>
      <c r="J84" s="13" t="s">
        <v>1406</v>
      </c>
      <c r="K84" s="13" t="s">
        <v>1406</v>
      </c>
      <c r="L84" s="14"/>
      <c r="M84" s="13" t="s">
        <v>1406</v>
      </c>
      <c r="N84" s="13" t="s">
        <v>1406</v>
      </c>
      <c r="O84" s="14"/>
    </row>
    <row r="85" spans="1:19" ht="35.25">
      <c r="A85" s="16" t="s">
        <v>502</v>
      </c>
      <c r="B85" s="13">
        <v>304</v>
      </c>
      <c r="C85" s="13" t="s">
        <v>6598</v>
      </c>
      <c r="D85" s="13" t="s">
        <v>4615</v>
      </c>
      <c r="E85" s="13">
        <v>0.151</v>
      </c>
      <c r="F85" s="14"/>
      <c r="G85" s="15" t="s">
        <v>6599</v>
      </c>
      <c r="H85" s="13" t="s">
        <v>6600</v>
      </c>
      <c r="I85" s="13">
        <v>-5.6000000000000001E-2</v>
      </c>
      <c r="J85" s="13" t="s">
        <v>6601</v>
      </c>
      <c r="K85" s="13" t="s">
        <v>6602</v>
      </c>
      <c r="L85" s="14"/>
      <c r="M85" s="13" t="s">
        <v>1276</v>
      </c>
      <c r="N85" s="15" t="s">
        <v>1183</v>
      </c>
      <c r="O85" s="13">
        <f>0.007</f>
        <v>7.0000000000000001E-3</v>
      </c>
    </row>
    <row r="86" spans="1:19" ht="23.25">
      <c r="A86" s="16" t="s">
        <v>635</v>
      </c>
      <c r="B86" s="13">
        <v>5224</v>
      </c>
      <c r="C86" s="15" t="s">
        <v>6010</v>
      </c>
      <c r="D86" s="13" t="s">
        <v>2480</v>
      </c>
      <c r="E86" s="13" t="s">
        <v>697</v>
      </c>
      <c r="F86" s="13">
        <v>-5.0000000000000001E-3</v>
      </c>
      <c r="G86" s="13" t="s">
        <v>6704</v>
      </c>
      <c r="H86" s="13" t="s">
        <v>6705</v>
      </c>
      <c r="I86" s="14"/>
      <c r="J86" s="15" t="s">
        <v>6706</v>
      </c>
      <c r="K86" s="13" t="s">
        <v>6707</v>
      </c>
      <c r="L86" s="13">
        <v>-3.1E-2</v>
      </c>
      <c r="M86" s="13" t="s">
        <v>1059</v>
      </c>
      <c r="N86" s="15" t="s">
        <v>909</v>
      </c>
      <c r="O86" s="13">
        <f>0.014</f>
        <v>1.4E-2</v>
      </c>
    </row>
    <row r="87" spans="1:19" ht="20.25">
      <c r="A87" s="16" t="s">
        <v>643</v>
      </c>
      <c r="B87" s="13">
        <v>5750</v>
      </c>
      <c r="C87" s="13" t="s">
        <v>6708</v>
      </c>
      <c r="D87" s="15" t="s">
        <v>6709</v>
      </c>
      <c r="E87" s="13" t="s">
        <v>697</v>
      </c>
      <c r="F87" s="13">
        <f>0.01</f>
        <v>0.01</v>
      </c>
      <c r="G87" s="13" t="s">
        <v>6710</v>
      </c>
      <c r="H87" s="15" t="s">
        <v>6711</v>
      </c>
      <c r="I87" s="13">
        <f>0.033</f>
        <v>3.3000000000000002E-2</v>
      </c>
      <c r="J87" s="13" t="s">
        <v>6712</v>
      </c>
      <c r="K87" s="13" t="s">
        <v>6713</v>
      </c>
      <c r="L87" s="14"/>
      <c r="M87" s="15" t="s">
        <v>4240</v>
      </c>
      <c r="N87" s="13" t="s">
        <v>6714</v>
      </c>
      <c r="O87" s="13">
        <v>-6.0000000000000001E-3</v>
      </c>
    </row>
    <row r="88" spans="1:19" ht="20.25">
      <c r="A88" s="12" t="s">
        <v>651</v>
      </c>
      <c r="B88" s="13">
        <v>3</v>
      </c>
      <c r="C88" s="13" t="s">
        <v>6715</v>
      </c>
      <c r="D88" s="13" t="s">
        <v>6716</v>
      </c>
      <c r="E88" s="13">
        <v>0.318</v>
      </c>
      <c r="F88" s="14"/>
      <c r="G88" s="13" t="s">
        <v>6717</v>
      </c>
      <c r="H88" s="13" t="s">
        <v>6718</v>
      </c>
      <c r="I88" s="14"/>
      <c r="J88" s="13" t="s">
        <v>6719</v>
      </c>
      <c r="K88" s="13" t="s">
        <v>6720</v>
      </c>
      <c r="L88" s="14"/>
      <c r="M88" s="13" t="s">
        <v>1578</v>
      </c>
      <c r="N88" s="15" t="s">
        <v>688</v>
      </c>
      <c r="O88" s="13">
        <f>0.002</f>
        <v>2E-3</v>
      </c>
    </row>
    <row r="89" spans="1:19" ht="20.25">
      <c r="A89" s="1" t="s">
        <v>655</v>
      </c>
      <c r="B89" s="13">
        <v>504128</v>
      </c>
      <c r="C89" s="13" t="s">
        <v>693</v>
      </c>
      <c r="D89" s="13" t="s">
        <v>1385</v>
      </c>
      <c r="E89" s="13" t="s">
        <v>697</v>
      </c>
      <c r="F89" s="13">
        <v>0</v>
      </c>
      <c r="G89" s="13" t="s">
        <v>6721</v>
      </c>
      <c r="H89" s="13" t="s">
        <v>1211</v>
      </c>
      <c r="I89" s="14"/>
      <c r="J89" s="13" t="s">
        <v>4391</v>
      </c>
      <c r="K89" s="15" t="s">
        <v>3392</v>
      </c>
      <c r="L89" s="13">
        <f>0.001</f>
        <v>1E-3</v>
      </c>
      <c r="M89" s="15" t="s">
        <v>6722</v>
      </c>
      <c r="N89" s="13" t="s">
        <v>4316</v>
      </c>
      <c r="O89" s="13">
        <v>-4.0000000000000001E-3</v>
      </c>
      <c r="P89" s="19"/>
      <c r="Q89" s="19"/>
      <c r="R89" s="19"/>
      <c r="S89" s="19"/>
    </row>
    <row r="90" spans="1:19">
      <c r="A90" s="17"/>
      <c r="E90" s="18"/>
    </row>
    <row r="91" spans="1:19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</row>
    <row r="92" spans="1:19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</row>
    <row r="93" spans="1:19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</row>
    <row r="94" spans="1:19">
      <c r="A94" s="18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</row>
    <row r="95" spans="1:19">
      <c r="A95" s="18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</row>
    <row r="96" spans="1:19">
      <c r="A96" s="18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</row>
    <row r="97" spans="1:15">
      <c r="A97" s="18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</row>
    <row r="98" spans="1:15">
      <c r="A98" s="18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</row>
    <row r="99" spans="1:15">
      <c r="A99" s="18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</row>
    <row r="100" spans="1:15">
      <c r="A100" s="18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</row>
    <row r="101" spans="1:15">
      <c r="A101" s="18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</row>
    <row r="102" spans="1:15">
      <c r="A102" s="18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</row>
    <row r="103" spans="1:15">
      <c r="A103" s="18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</row>
    <row r="104" spans="1:15">
      <c r="A104" s="18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</row>
    <row r="105" spans="1:15">
      <c r="A105" s="18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</row>
    <row r="106" spans="1:15">
      <c r="A106" s="18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</row>
    <row r="107" spans="1:15">
      <c r="A107" s="18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</row>
    <row r="108" spans="1:15">
      <c r="A108" s="18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</row>
    <row r="109" spans="1:15">
      <c r="A109" s="18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</row>
    <row r="110" spans="1:15">
      <c r="A110" s="18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</row>
    <row r="111" spans="1:15">
      <c r="A111" s="18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</row>
    <row r="112" spans="1:15">
      <c r="A112" s="18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</row>
    <row r="113" spans="1:15">
      <c r="A113" s="18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</row>
    <row r="114" spans="1:15">
      <c r="A114" s="18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</row>
    <row r="115" spans="1:15">
      <c r="A115" s="18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</row>
    <row r="116" spans="1:15">
      <c r="A116" s="18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</row>
    <row r="117" spans="1:15">
      <c r="A117" s="18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</row>
    <row r="118" spans="1:15">
      <c r="A118" s="18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</row>
    <row r="119" spans="1:15">
      <c r="A119" s="18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</row>
    <row r="120" spans="1:15">
      <c r="A120" s="18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</row>
    <row r="121" spans="1:15">
      <c r="A121" s="18"/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</row>
    <row r="122" spans="1:15">
      <c r="A122" s="18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</row>
    <row r="123" spans="1:15">
      <c r="A123" s="18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</row>
    <row r="124" spans="1:15">
      <c r="A124" s="18"/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</row>
    <row r="125" spans="1:15">
      <c r="A125" s="18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</row>
    <row r="126" spans="1:15">
      <c r="A126" s="18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</row>
    <row r="127" spans="1:15">
      <c r="A127" s="18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</row>
    <row r="128" spans="1:15">
      <c r="A128" s="18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</row>
    <row r="129" spans="1:15">
      <c r="A129" s="18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</row>
    <row r="130" spans="1:15">
      <c r="A130" s="18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</row>
    <row r="131" spans="1:15">
      <c r="A131" s="18"/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</row>
    <row r="132" spans="1:15">
      <c r="A132" s="18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</row>
    <row r="133" spans="1:15">
      <c r="A133" s="18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</row>
    <row r="134" spans="1:15">
      <c r="A134" s="18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</row>
    <row r="135" spans="1:15">
      <c r="A135" s="18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</row>
    <row r="136" spans="1:15">
      <c r="A136" s="18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</row>
    <row r="137" spans="1:15">
      <c r="A137" s="18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</row>
    <row r="138" spans="1:15">
      <c r="A138" s="18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</row>
    <row r="139" spans="1:15">
      <c r="A139" s="18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</row>
    <row r="140" spans="1:15">
      <c r="A140" s="18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</row>
    <row r="141" spans="1:15">
      <c r="A141" s="18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</row>
    <row r="142" spans="1:15">
      <c r="A142" s="18"/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</row>
    <row r="143" spans="1:15">
      <c r="A143" s="18"/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</row>
    <row r="144" spans="1:15">
      <c r="A144" s="18"/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</row>
    <row r="145" spans="1:15">
      <c r="A145" s="18"/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</row>
    <row r="146" spans="1:15">
      <c r="A146" s="18"/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</row>
    <row r="147" spans="1:15">
      <c r="A147" s="18"/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</row>
    <row r="148" spans="1:15">
      <c r="A148" s="18"/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</row>
    <row r="149" spans="1:15">
      <c r="A149" s="18"/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</row>
    <row r="150" spans="1:15">
      <c r="A150" s="18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</row>
    <row r="151" spans="1:15">
      <c r="A151" s="18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</row>
    <row r="152" spans="1:15">
      <c r="A152" s="18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</row>
    <row r="153" spans="1:15">
      <c r="A153" s="18"/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</row>
    <row r="154" spans="1:15">
      <c r="A154" s="18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</row>
    <row r="155" spans="1:15">
      <c r="A155" s="18"/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</row>
    <row r="156" spans="1:15">
      <c r="A156" s="18"/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</row>
    <row r="157" spans="1:15">
      <c r="A157" s="18"/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</row>
    <row r="158" spans="1:15">
      <c r="A158" s="18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</row>
    <row r="159" spans="1:15">
      <c r="A159" s="18"/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</row>
    <row r="160" spans="1:15">
      <c r="A160" s="18"/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</row>
    <row r="161" spans="1:15">
      <c r="A161" s="18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</row>
    <row r="162" spans="1:15">
      <c r="A162" s="18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</row>
    <row r="163" spans="1:15">
      <c r="A163" s="18"/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</row>
    <row r="164" spans="1:15">
      <c r="A164" s="18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</row>
    <row r="165" spans="1:15">
      <c r="A165" s="18"/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</row>
    <row r="166" spans="1:15">
      <c r="A166" s="18"/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</row>
    <row r="167" spans="1:15">
      <c r="A167" s="18"/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</row>
    <row r="168" spans="1:15">
      <c r="A168" s="18"/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</row>
    <row r="169" spans="1:15">
      <c r="A169" s="18"/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</row>
    <row r="170" spans="1:15">
      <c r="A170" s="18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</row>
    <row r="171" spans="1:15">
      <c r="A171" s="18"/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</row>
    <row r="172" spans="1:15">
      <c r="A172" s="18"/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</row>
    <row r="173" spans="1:15">
      <c r="A173" s="18"/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</row>
    <row r="174" spans="1:15">
      <c r="A174" s="18"/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</row>
    <row r="175" spans="1:15">
      <c r="A175" s="18"/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</row>
    <row r="176" spans="1:15">
      <c r="A176" s="18"/>
      <c r="B176" s="18"/>
      <c r="C176" s="18"/>
      <c r="D176" s="18"/>
      <c r="E176" s="18"/>
      <c r="F176" s="18"/>
      <c r="G176" s="18"/>
      <c r="H176" s="18"/>
      <c r="I176" s="18"/>
    </row>
    <row r="177" spans="1:1">
      <c r="A177" s="17"/>
    </row>
    <row r="178" spans="1:1">
      <c r="A178" s="17"/>
    </row>
    <row r="179" spans="1:1">
      <c r="A179" s="17"/>
    </row>
    <row r="180" spans="1:1">
      <c r="A180" s="17"/>
    </row>
    <row r="181" spans="1:1">
      <c r="A181" s="17"/>
    </row>
    <row r="182" spans="1:1">
      <c r="A182" s="17"/>
    </row>
    <row r="183" spans="1:1">
      <c r="A183" s="17"/>
    </row>
    <row r="184" spans="1:1">
      <c r="A184" s="17"/>
    </row>
    <row r="185" spans="1:1">
      <c r="A185" s="17"/>
    </row>
    <row r="186" spans="1:1">
      <c r="A186" s="17"/>
    </row>
    <row r="187" spans="1:1">
      <c r="A187" s="17"/>
    </row>
    <row r="188" spans="1:1">
      <c r="A188" s="17"/>
    </row>
    <row r="189" spans="1:1">
      <c r="A189" s="17"/>
    </row>
    <row r="190" spans="1:1">
      <c r="A190" s="17"/>
    </row>
    <row r="191" spans="1:1">
      <c r="A191" s="17"/>
    </row>
    <row r="192" spans="1:1">
      <c r="A192" s="17"/>
    </row>
    <row r="193" spans="1:1">
      <c r="A193" s="17"/>
    </row>
    <row r="194" spans="1:1">
      <c r="A194" s="17"/>
    </row>
    <row r="195" spans="1:1">
      <c r="A195" s="17"/>
    </row>
    <row r="196" spans="1:1">
      <c r="A196" s="17"/>
    </row>
    <row r="197" spans="1:1">
      <c r="A197" s="17"/>
    </row>
    <row r="198" spans="1:1">
      <c r="A198" s="17"/>
    </row>
    <row r="199" spans="1:1">
      <c r="A199" s="17"/>
    </row>
    <row r="200" spans="1:1">
      <c r="A200" s="17"/>
    </row>
    <row r="201" spans="1:1">
      <c r="A201" s="17"/>
    </row>
    <row r="202" spans="1:1">
      <c r="A202" s="17"/>
    </row>
    <row r="203" spans="1:1">
      <c r="A203" s="17"/>
    </row>
    <row r="204" spans="1:1">
      <c r="A204" s="17"/>
    </row>
    <row r="205" spans="1:1">
      <c r="A205" s="17"/>
    </row>
    <row r="206" spans="1:1">
      <c r="A206" s="17"/>
    </row>
    <row r="207" spans="1:1">
      <c r="A207" s="17"/>
    </row>
    <row r="208" spans="1:1">
      <c r="A208" s="17"/>
    </row>
    <row r="209" spans="1:1">
      <c r="A209" s="17"/>
    </row>
    <row r="210" spans="1:1">
      <c r="A210" s="17"/>
    </row>
    <row r="211" spans="1:1">
      <c r="A211" s="17"/>
    </row>
    <row r="212" spans="1:1">
      <c r="A212" s="17"/>
    </row>
    <row r="213" spans="1:1">
      <c r="A213" s="17"/>
    </row>
    <row r="214" spans="1:1">
      <c r="A214" s="17"/>
    </row>
    <row r="215" spans="1:1">
      <c r="A215" s="17"/>
    </row>
    <row r="216" spans="1:1">
      <c r="A216" s="17"/>
    </row>
    <row r="217" spans="1:1">
      <c r="A217" s="17"/>
    </row>
    <row r="218" spans="1:1">
      <c r="A218" s="17"/>
    </row>
    <row r="219" spans="1:1">
      <c r="A219" s="17"/>
    </row>
    <row r="220" spans="1:1">
      <c r="A220" s="17"/>
    </row>
    <row r="221" spans="1:1">
      <c r="A221" s="17"/>
    </row>
    <row r="222" spans="1:1">
      <c r="A222" s="17"/>
    </row>
    <row r="223" spans="1:1">
      <c r="A223" s="17"/>
    </row>
    <row r="224" spans="1:1">
      <c r="A224" s="17"/>
    </row>
    <row r="225" spans="1:1">
      <c r="A225" s="17"/>
    </row>
    <row r="226" spans="1:1">
      <c r="A226" s="17"/>
    </row>
    <row r="227" spans="1:1">
      <c r="A227" s="17"/>
    </row>
    <row r="228" spans="1:1">
      <c r="A228" s="17"/>
    </row>
    <row r="229" spans="1:1">
      <c r="A229" s="17"/>
    </row>
    <row r="230" spans="1:1">
      <c r="A230" s="17"/>
    </row>
    <row r="231" spans="1:1">
      <c r="A231" s="17"/>
    </row>
    <row r="232" spans="1:1">
      <c r="A232" s="17"/>
    </row>
    <row r="233" spans="1:1">
      <c r="A233" s="17"/>
    </row>
    <row r="234" spans="1:1">
      <c r="A234" s="17"/>
    </row>
    <row r="235" spans="1:1">
      <c r="A235" s="17"/>
    </row>
    <row r="236" spans="1:1">
      <c r="A236" s="17"/>
    </row>
    <row r="237" spans="1:1">
      <c r="A237" s="17"/>
    </row>
    <row r="238" spans="1:1">
      <c r="A238" s="17"/>
    </row>
    <row r="239" spans="1:1">
      <c r="A239" s="17"/>
    </row>
    <row r="240" spans="1:1">
      <c r="A240" s="17"/>
    </row>
    <row r="241" spans="1:1">
      <c r="A241" s="17"/>
    </row>
    <row r="242" spans="1:1">
      <c r="A242" s="17"/>
    </row>
    <row r="243" spans="1:1">
      <c r="A243" s="17"/>
    </row>
    <row r="244" spans="1:1">
      <c r="A244" s="17"/>
    </row>
    <row r="245" spans="1:1">
      <c r="A245" s="17"/>
    </row>
    <row r="246" spans="1:1">
      <c r="A246" s="17"/>
    </row>
    <row r="247" spans="1:1">
      <c r="A247" s="17"/>
    </row>
    <row r="248" spans="1:1">
      <c r="A248" s="17"/>
    </row>
    <row r="249" spans="1:1">
      <c r="A249" s="17"/>
    </row>
    <row r="250" spans="1:1">
      <c r="A250" s="17"/>
    </row>
    <row r="251" spans="1:1">
      <c r="A251" s="17"/>
    </row>
    <row r="252" spans="1:1">
      <c r="A252" s="17"/>
    </row>
    <row r="253" spans="1:1">
      <c r="A253" s="17"/>
    </row>
    <row r="254" spans="1:1">
      <c r="A254" s="17"/>
    </row>
    <row r="255" spans="1:1">
      <c r="A255" s="17"/>
    </row>
    <row r="256" spans="1:1">
      <c r="A256" s="17"/>
    </row>
    <row r="257" spans="1:1">
      <c r="A257" s="17"/>
    </row>
    <row r="258" spans="1:1">
      <c r="A258" s="17"/>
    </row>
    <row r="259" spans="1:1">
      <c r="A259" s="17"/>
    </row>
    <row r="260" spans="1:1">
      <c r="A260" s="17"/>
    </row>
    <row r="261" spans="1:1">
      <c r="A261" s="17"/>
    </row>
    <row r="262" spans="1:1">
      <c r="A262" s="17"/>
    </row>
    <row r="263" spans="1:1">
      <c r="A263" s="17"/>
    </row>
    <row r="264" spans="1:1">
      <c r="A264" s="17"/>
    </row>
    <row r="265" spans="1:1">
      <c r="A265" s="17"/>
    </row>
    <row r="266" spans="1:1">
      <c r="A266" s="17"/>
    </row>
    <row r="267" spans="1:1">
      <c r="A267" s="17"/>
    </row>
    <row r="268" spans="1:1">
      <c r="A268" s="17"/>
    </row>
    <row r="269" spans="1:1">
      <c r="A269" s="17"/>
    </row>
    <row r="270" spans="1:1">
      <c r="A270" s="17"/>
    </row>
    <row r="271" spans="1:1">
      <c r="A271" s="17"/>
    </row>
    <row r="272" spans="1:1">
      <c r="A272" s="17"/>
    </row>
    <row r="273" spans="1:1">
      <c r="A273" s="17"/>
    </row>
    <row r="274" spans="1:1">
      <c r="A274" s="17"/>
    </row>
    <row r="275" spans="1:1">
      <c r="A275" s="17"/>
    </row>
    <row r="276" spans="1:1">
      <c r="A276" s="17"/>
    </row>
    <row r="277" spans="1:1">
      <c r="A277" s="17"/>
    </row>
    <row r="278" spans="1:1">
      <c r="A278" s="17"/>
    </row>
    <row r="279" spans="1:1">
      <c r="A279" s="17"/>
    </row>
    <row r="280" spans="1:1">
      <c r="A280" s="17"/>
    </row>
    <row r="281" spans="1:1">
      <c r="A281" s="17"/>
    </row>
    <row r="282" spans="1:1">
      <c r="A282" s="17"/>
    </row>
    <row r="283" spans="1:1">
      <c r="A283" s="17"/>
    </row>
    <row r="284" spans="1:1">
      <c r="A284" s="17"/>
    </row>
    <row r="285" spans="1:1">
      <c r="A285" s="17"/>
    </row>
    <row r="286" spans="1:1">
      <c r="A286" s="17"/>
    </row>
    <row r="287" spans="1:1">
      <c r="A287" s="17"/>
    </row>
    <row r="288" spans="1:1">
      <c r="A288" s="17"/>
    </row>
    <row r="289" spans="1:1">
      <c r="A289" s="17"/>
    </row>
    <row r="290" spans="1:1">
      <c r="A290" s="17"/>
    </row>
    <row r="291" spans="1:1">
      <c r="A291" s="17"/>
    </row>
    <row r="292" spans="1:1">
      <c r="A292" s="17"/>
    </row>
    <row r="293" spans="1:1">
      <c r="A293" s="17"/>
    </row>
    <row r="294" spans="1:1">
      <c r="A294" s="17"/>
    </row>
    <row r="295" spans="1:1">
      <c r="A295" s="17"/>
    </row>
    <row r="296" spans="1:1">
      <c r="A296" s="17"/>
    </row>
    <row r="297" spans="1:1">
      <c r="A297" s="17"/>
    </row>
    <row r="298" spans="1:1">
      <c r="A298" s="17"/>
    </row>
    <row r="299" spans="1:1">
      <c r="A299" s="17"/>
    </row>
    <row r="300" spans="1:1">
      <c r="A300" s="17"/>
    </row>
    <row r="301" spans="1:1">
      <c r="A301" s="17"/>
    </row>
    <row r="302" spans="1:1">
      <c r="A302" s="17"/>
    </row>
    <row r="303" spans="1:1">
      <c r="A303" s="17"/>
    </row>
    <row r="304" spans="1:1">
      <c r="A304" s="17"/>
    </row>
    <row r="305" spans="1:1">
      <c r="A305" s="17"/>
    </row>
    <row r="306" spans="1:1">
      <c r="A306" s="17"/>
    </row>
    <row r="307" spans="1:1">
      <c r="A307" s="17"/>
    </row>
    <row r="308" spans="1:1">
      <c r="A308" s="17"/>
    </row>
    <row r="309" spans="1:1">
      <c r="A309" s="17"/>
    </row>
    <row r="310" spans="1:1">
      <c r="A310" s="17"/>
    </row>
    <row r="311" spans="1:1">
      <c r="A311" s="17"/>
    </row>
    <row r="312" spans="1:1">
      <c r="A312" s="17"/>
    </row>
    <row r="313" spans="1:1">
      <c r="A313" s="17"/>
    </row>
    <row r="314" spans="1:1">
      <c r="A314" s="17"/>
    </row>
    <row r="315" spans="1:1">
      <c r="A315" s="17"/>
    </row>
    <row r="316" spans="1:1">
      <c r="A316" s="17"/>
    </row>
    <row r="317" spans="1:1">
      <c r="A317" s="17"/>
    </row>
    <row r="318" spans="1:1">
      <c r="A318" s="17"/>
    </row>
    <row r="319" spans="1:1">
      <c r="A319" s="17"/>
    </row>
    <row r="320" spans="1:1">
      <c r="A320" s="17"/>
    </row>
    <row r="321" spans="1:1">
      <c r="A321" s="17"/>
    </row>
    <row r="322" spans="1:1">
      <c r="A322" s="17"/>
    </row>
    <row r="323" spans="1:1">
      <c r="A323" s="17"/>
    </row>
    <row r="324" spans="1:1">
      <c r="A324" s="17"/>
    </row>
    <row r="325" spans="1:1">
      <c r="A325" s="17"/>
    </row>
    <row r="326" spans="1:1">
      <c r="A326" s="17"/>
    </row>
    <row r="327" spans="1:1">
      <c r="A327" s="17"/>
    </row>
    <row r="328" spans="1:1">
      <c r="A328" s="17"/>
    </row>
    <row r="329" spans="1:1">
      <c r="A329" s="17"/>
    </row>
    <row r="330" spans="1:1">
      <c r="A330" s="17"/>
    </row>
    <row r="331" spans="1:1">
      <c r="A331" s="17"/>
    </row>
    <row r="332" spans="1:1">
      <c r="A332" s="17"/>
    </row>
    <row r="333" spans="1:1">
      <c r="A333" s="17"/>
    </row>
    <row r="334" spans="1:1">
      <c r="A334" s="17"/>
    </row>
    <row r="335" spans="1:1">
      <c r="A335" s="17"/>
    </row>
    <row r="336" spans="1:1">
      <c r="A336" s="17"/>
    </row>
    <row r="337" spans="1:1">
      <c r="A337" s="17"/>
    </row>
    <row r="338" spans="1:1">
      <c r="A338" s="17"/>
    </row>
    <row r="339" spans="1:1">
      <c r="A339" s="17"/>
    </row>
    <row r="340" spans="1:1">
      <c r="A340" s="17"/>
    </row>
    <row r="341" spans="1:1">
      <c r="A341" s="17"/>
    </row>
    <row r="342" spans="1:1">
      <c r="A342" s="17"/>
    </row>
    <row r="343" spans="1:1">
      <c r="A343" s="17"/>
    </row>
    <row r="344" spans="1:1">
      <c r="A344" s="17"/>
    </row>
    <row r="345" spans="1:1">
      <c r="A345" s="17"/>
    </row>
    <row r="346" spans="1:1">
      <c r="A346" s="17"/>
    </row>
    <row r="347" spans="1:1">
      <c r="A347" s="17"/>
    </row>
    <row r="348" spans="1:1">
      <c r="A348" s="17"/>
    </row>
    <row r="349" spans="1:1">
      <c r="A349" s="17"/>
    </row>
    <row r="350" spans="1:1">
      <c r="A350" s="17"/>
    </row>
    <row r="351" spans="1:1">
      <c r="A351" s="17"/>
    </row>
    <row r="352" spans="1:1">
      <c r="A352" s="17"/>
    </row>
    <row r="353" spans="1:1">
      <c r="A353" s="17"/>
    </row>
    <row r="354" spans="1:1">
      <c r="A354" s="17"/>
    </row>
    <row r="355" spans="1:1">
      <c r="A355" s="17"/>
    </row>
    <row r="356" spans="1:1">
      <c r="A356" s="17"/>
    </row>
    <row r="357" spans="1:1">
      <c r="A357" s="17"/>
    </row>
    <row r="358" spans="1:1">
      <c r="A358" s="17"/>
    </row>
    <row r="359" spans="1:1">
      <c r="A359" s="17"/>
    </row>
    <row r="360" spans="1:1">
      <c r="A360" s="17"/>
    </row>
    <row r="361" spans="1:1">
      <c r="A361" s="17"/>
    </row>
    <row r="362" spans="1:1">
      <c r="A362" s="17"/>
    </row>
    <row r="363" spans="1:1">
      <c r="A363" s="17"/>
    </row>
    <row r="364" spans="1:1">
      <c r="A364" s="17"/>
    </row>
    <row r="365" spans="1:1">
      <c r="A365" s="17"/>
    </row>
    <row r="366" spans="1:1">
      <c r="A366" s="17"/>
    </row>
    <row r="367" spans="1:1">
      <c r="A367" s="17"/>
    </row>
    <row r="368" spans="1:1">
      <c r="A368" s="17"/>
    </row>
    <row r="369" spans="1:1">
      <c r="A369" s="17"/>
    </row>
    <row r="370" spans="1:1">
      <c r="A370" s="17"/>
    </row>
    <row r="371" spans="1:1">
      <c r="A371" s="17"/>
    </row>
    <row r="372" spans="1:1">
      <c r="A372" s="17"/>
    </row>
    <row r="373" spans="1:1">
      <c r="A373" s="17"/>
    </row>
    <row r="374" spans="1:1">
      <c r="A374" s="17"/>
    </row>
    <row r="375" spans="1:1">
      <c r="A375" s="17"/>
    </row>
    <row r="376" spans="1:1">
      <c r="A376" s="17"/>
    </row>
    <row r="377" spans="1:1">
      <c r="A377" s="17"/>
    </row>
    <row r="378" spans="1:1">
      <c r="A378" s="17"/>
    </row>
    <row r="379" spans="1:1">
      <c r="A379" s="17"/>
    </row>
    <row r="380" spans="1:1">
      <c r="A380" s="17"/>
    </row>
    <row r="381" spans="1:1">
      <c r="A381" s="17"/>
    </row>
    <row r="382" spans="1:1">
      <c r="A382" s="17"/>
    </row>
    <row r="383" spans="1:1">
      <c r="A383" s="17"/>
    </row>
    <row r="384" spans="1:1">
      <c r="A384" s="17"/>
    </row>
    <row r="385" spans="1:1">
      <c r="A385" s="17"/>
    </row>
    <row r="386" spans="1:1">
      <c r="A386" s="17"/>
    </row>
    <row r="387" spans="1:1">
      <c r="A387" s="17"/>
    </row>
    <row r="388" spans="1:1">
      <c r="A388" s="17"/>
    </row>
    <row r="389" spans="1:1">
      <c r="A389" s="17"/>
    </row>
    <row r="390" spans="1:1">
      <c r="A390" s="17"/>
    </row>
    <row r="391" spans="1:1">
      <c r="A391" s="17"/>
    </row>
    <row r="392" spans="1:1">
      <c r="A392" s="17"/>
    </row>
    <row r="393" spans="1:1">
      <c r="A393" s="17"/>
    </row>
    <row r="394" spans="1:1">
      <c r="A394" s="17"/>
    </row>
    <row r="395" spans="1:1">
      <c r="A395" s="17"/>
    </row>
    <row r="396" spans="1:1">
      <c r="A396" s="17"/>
    </row>
    <row r="397" spans="1:1">
      <c r="A397" s="17"/>
    </row>
    <row r="398" spans="1:1">
      <c r="A398" s="17"/>
    </row>
    <row r="399" spans="1:1">
      <c r="A399" s="17"/>
    </row>
    <row r="400" spans="1:1">
      <c r="A400" s="17"/>
    </row>
    <row r="401" spans="1:1">
      <c r="A401" s="17"/>
    </row>
    <row r="402" spans="1:1">
      <c r="A402" s="17"/>
    </row>
    <row r="403" spans="1:1">
      <c r="A403" s="17"/>
    </row>
    <row r="404" spans="1:1">
      <c r="A404" s="17"/>
    </row>
    <row r="405" spans="1:1">
      <c r="A405" s="17"/>
    </row>
    <row r="406" spans="1:1">
      <c r="A406" s="17"/>
    </row>
    <row r="407" spans="1:1">
      <c r="A407" s="17"/>
    </row>
    <row r="408" spans="1:1">
      <c r="A408" s="17"/>
    </row>
    <row r="409" spans="1:1">
      <c r="A409" s="17"/>
    </row>
    <row r="410" spans="1:1">
      <c r="A410" s="17"/>
    </row>
    <row r="411" spans="1:1">
      <c r="A411" s="17"/>
    </row>
    <row r="412" spans="1:1">
      <c r="A412" s="17"/>
    </row>
    <row r="413" spans="1:1">
      <c r="A413" s="17"/>
    </row>
    <row r="414" spans="1:1">
      <c r="A414" s="17"/>
    </row>
    <row r="415" spans="1:1">
      <c r="A415" s="17"/>
    </row>
    <row r="416" spans="1:1">
      <c r="A416" s="17"/>
    </row>
    <row r="417" spans="1:1">
      <c r="A417" s="17"/>
    </row>
    <row r="418" spans="1:1">
      <c r="A418" s="17"/>
    </row>
    <row r="419" spans="1:1">
      <c r="A419" s="17"/>
    </row>
    <row r="420" spans="1:1">
      <c r="A420" s="17"/>
    </row>
    <row r="421" spans="1:1">
      <c r="A421" s="17"/>
    </row>
    <row r="422" spans="1:1">
      <c r="A422" s="17"/>
    </row>
    <row r="423" spans="1:1">
      <c r="A423" s="17"/>
    </row>
    <row r="424" spans="1:1">
      <c r="A424" s="17"/>
    </row>
    <row r="425" spans="1:1">
      <c r="A425" s="17"/>
    </row>
    <row r="426" spans="1:1">
      <c r="A426" s="17"/>
    </row>
    <row r="427" spans="1:1">
      <c r="A427" s="17"/>
    </row>
    <row r="428" spans="1:1">
      <c r="A428" s="17"/>
    </row>
    <row r="429" spans="1:1">
      <c r="A429" s="17"/>
    </row>
    <row r="430" spans="1:1">
      <c r="A430" s="17"/>
    </row>
    <row r="431" spans="1:1">
      <c r="A431" s="17"/>
    </row>
    <row r="432" spans="1:1">
      <c r="A432" s="17"/>
    </row>
    <row r="433" spans="1:1">
      <c r="A433" s="17"/>
    </row>
    <row r="434" spans="1:1">
      <c r="A434" s="17"/>
    </row>
    <row r="435" spans="1:1">
      <c r="A435" s="17"/>
    </row>
    <row r="436" spans="1:1">
      <c r="A436" s="17"/>
    </row>
    <row r="437" spans="1:1">
      <c r="A437" s="17"/>
    </row>
    <row r="438" spans="1:1">
      <c r="A438" s="17"/>
    </row>
    <row r="439" spans="1:1">
      <c r="A439" s="17"/>
    </row>
    <row r="440" spans="1:1">
      <c r="A440" s="17"/>
    </row>
    <row r="441" spans="1:1">
      <c r="A441" s="17"/>
    </row>
    <row r="442" spans="1:1">
      <c r="A442" s="17"/>
    </row>
    <row r="443" spans="1:1">
      <c r="A443" s="17"/>
    </row>
    <row r="444" spans="1:1">
      <c r="A444" s="17"/>
    </row>
    <row r="445" spans="1:1">
      <c r="A445" s="17"/>
    </row>
    <row r="446" spans="1:1">
      <c r="A446" s="17"/>
    </row>
    <row r="447" spans="1:1">
      <c r="A447" s="17"/>
    </row>
    <row r="448" spans="1:1">
      <c r="A448" s="17"/>
    </row>
    <row r="449" spans="1:1">
      <c r="A449" s="17"/>
    </row>
    <row r="450" spans="1:1">
      <c r="A450" s="17"/>
    </row>
    <row r="451" spans="1:1">
      <c r="A451" s="17"/>
    </row>
    <row r="452" spans="1:1">
      <c r="A452" s="17"/>
    </row>
    <row r="453" spans="1:1">
      <c r="A453" s="17"/>
    </row>
    <row r="454" spans="1:1">
      <c r="A454" s="17"/>
    </row>
    <row r="455" spans="1:1">
      <c r="A455" s="17"/>
    </row>
    <row r="456" spans="1:1">
      <c r="A456" s="17"/>
    </row>
    <row r="457" spans="1:1">
      <c r="A457" s="17"/>
    </row>
    <row r="458" spans="1:1">
      <c r="A458" s="17"/>
    </row>
    <row r="459" spans="1:1">
      <c r="A459" s="17"/>
    </row>
    <row r="460" spans="1:1">
      <c r="A460" s="17"/>
    </row>
    <row r="461" spans="1:1">
      <c r="A461" s="17"/>
    </row>
    <row r="462" spans="1:1">
      <c r="A462" s="17"/>
    </row>
    <row r="463" spans="1:1">
      <c r="A463" s="17"/>
    </row>
    <row r="464" spans="1:1">
      <c r="A464" s="17"/>
    </row>
    <row r="465" spans="1:1">
      <c r="A465" s="17"/>
    </row>
    <row r="466" spans="1:1">
      <c r="A466" s="17"/>
    </row>
    <row r="467" spans="1:1">
      <c r="A467" s="17"/>
    </row>
    <row r="468" spans="1:1">
      <c r="A468" s="17"/>
    </row>
    <row r="469" spans="1:1">
      <c r="A469" s="17"/>
    </row>
    <row r="470" spans="1:1">
      <c r="A470" s="17"/>
    </row>
    <row r="471" spans="1:1">
      <c r="A471" s="17"/>
    </row>
    <row r="472" spans="1:1">
      <c r="A472" s="17"/>
    </row>
    <row r="473" spans="1:1">
      <c r="A473" s="17"/>
    </row>
    <row r="474" spans="1:1">
      <c r="A474" s="17"/>
    </row>
    <row r="475" spans="1:1">
      <c r="A475" s="17"/>
    </row>
    <row r="476" spans="1:1">
      <c r="A476" s="17"/>
    </row>
    <row r="477" spans="1:1">
      <c r="A477" s="17"/>
    </row>
    <row r="478" spans="1:1">
      <c r="A478" s="17"/>
    </row>
    <row r="479" spans="1:1">
      <c r="A479" s="17"/>
    </row>
    <row r="480" spans="1:1">
      <c r="A480" s="17"/>
    </row>
    <row r="481" spans="1:1">
      <c r="A481" s="17"/>
    </row>
    <row r="482" spans="1:1">
      <c r="A482" s="17"/>
    </row>
    <row r="483" spans="1:1">
      <c r="A483" s="17"/>
    </row>
    <row r="484" spans="1:1">
      <c r="A484" s="17"/>
    </row>
    <row r="485" spans="1:1">
      <c r="A485" s="17"/>
    </row>
    <row r="486" spans="1:1">
      <c r="A486" s="17"/>
    </row>
    <row r="487" spans="1:1">
      <c r="A487" s="17"/>
    </row>
    <row r="488" spans="1:1">
      <c r="A488" s="17"/>
    </row>
    <row r="489" spans="1:1">
      <c r="A489" s="17"/>
    </row>
    <row r="490" spans="1:1">
      <c r="A490" s="17"/>
    </row>
    <row r="491" spans="1:1">
      <c r="A491" s="17"/>
    </row>
    <row r="492" spans="1:1">
      <c r="A492" s="17"/>
    </row>
    <row r="493" spans="1:1">
      <c r="A493" s="17"/>
    </row>
    <row r="494" spans="1:1">
      <c r="A494" s="17"/>
    </row>
    <row r="495" spans="1:1">
      <c r="A495" s="17"/>
    </row>
    <row r="496" spans="1:1">
      <c r="A496" s="17"/>
    </row>
    <row r="497" spans="1:1">
      <c r="A497" s="17"/>
    </row>
    <row r="498" spans="1:1">
      <c r="A498" s="17"/>
    </row>
    <row r="499" spans="1:1">
      <c r="A499" s="17"/>
    </row>
    <row r="500" spans="1:1">
      <c r="A500" s="17"/>
    </row>
    <row r="501" spans="1:1">
      <c r="A501" s="17"/>
    </row>
    <row r="502" spans="1:1">
      <c r="A502" s="17"/>
    </row>
    <row r="503" spans="1:1">
      <c r="A503" s="17"/>
    </row>
    <row r="504" spans="1:1">
      <c r="A504" s="17"/>
    </row>
    <row r="505" spans="1:1">
      <c r="A505" s="17"/>
    </row>
    <row r="506" spans="1:1">
      <c r="A506" s="17"/>
    </row>
    <row r="507" spans="1:1">
      <c r="A507" s="17"/>
    </row>
    <row r="508" spans="1:1">
      <c r="A508" s="17"/>
    </row>
    <row r="509" spans="1:1">
      <c r="A509" s="17"/>
    </row>
    <row r="510" spans="1:1">
      <c r="A510" s="17"/>
    </row>
    <row r="511" spans="1:1">
      <c r="A511" s="17"/>
    </row>
    <row r="512" spans="1:1">
      <c r="A512" s="17"/>
    </row>
    <row r="513" spans="1:1">
      <c r="A513" s="17"/>
    </row>
    <row r="514" spans="1:1">
      <c r="A514" s="17"/>
    </row>
    <row r="515" spans="1:1">
      <c r="A515" s="17"/>
    </row>
    <row r="516" spans="1:1">
      <c r="A516" s="17"/>
    </row>
    <row r="517" spans="1:1">
      <c r="A517" s="17"/>
    </row>
    <row r="518" spans="1:1">
      <c r="A518" s="17"/>
    </row>
    <row r="519" spans="1:1">
      <c r="A519" s="17"/>
    </row>
    <row r="520" spans="1:1">
      <c r="A520" s="17"/>
    </row>
    <row r="521" spans="1:1">
      <c r="A521" s="17"/>
    </row>
    <row r="522" spans="1:1">
      <c r="A522" s="17"/>
    </row>
    <row r="523" spans="1:1">
      <c r="A523" s="17"/>
    </row>
    <row r="524" spans="1:1">
      <c r="A524" s="17"/>
    </row>
    <row r="525" spans="1:1">
      <c r="A525" s="17"/>
    </row>
    <row r="526" spans="1:1">
      <c r="A526" s="17"/>
    </row>
    <row r="527" spans="1:1">
      <c r="A527" s="17"/>
    </row>
    <row r="528" spans="1:1">
      <c r="A528" s="17"/>
    </row>
    <row r="529" spans="1:1">
      <c r="A529" s="17"/>
    </row>
    <row r="530" spans="1:1">
      <c r="A530" s="17"/>
    </row>
    <row r="531" spans="1:1">
      <c r="A531" s="17"/>
    </row>
    <row r="532" spans="1:1">
      <c r="A532" s="17"/>
    </row>
    <row r="533" spans="1:1">
      <c r="A533" s="17"/>
    </row>
    <row r="534" spans="1:1">
      <c r="A534" s="17"/>
    </row>
    <row r="535" spans="1:1">
      <c r="A535" s="17"/>
    </row>
    <row r="536" spans="1:1">
      <c r="A536" s="17"/>
    </row>
    <row r="537" spans="1:1">
      <c r="A537" s="17"/>
    </row>
    <row r="538" spans="1:1">
      <c r="A538" s="17"/>
    </row>
    <row r="539" spans="1:1">
      <c r="A539" s="17"/>
    </row>
    <row r="540" spans="1:1">
      <c r="A540" s="17"/>
    </row>
    <row r="541" spans="1:1">
      <c r="A541" s="17"/>
    </row>
    <row r="542" spans="1:1">
      <c r="A542" s="17"/>
    </row>
    <row r="543" spans="1:1">
      <c r="A543" s="17"/>
    </row>
    <row r="544" spans="1:1">
      <c r="A544" s="17"/>
    </row>
    <row r="545" spans="1:1">
      <c r="A545" s="17"/>
    </row>
    <row r="546" spans="1:1">
      <c r="A546" s="17"/>
    </row>
    <row r="547" spans="1:1">
      <c r="A547" s="17"/>
    </row>
    <row r="548" spans="1:1">
      <c r="A548" s="17"/>
    </row>
    <row r="549" spans="1:1">
      <c r="A549" s="17"/>
    </row>
    <row r="550" spans="1:1">
      <c r="A550" s="17"/>
    </row>
    <row r="551" spans="1:1">
      <c r="A551" s="17"/>
    </row>
    <row r="552" spans="1:1">
      <c r="A552" s="17"/>
    </row>
    <row r="553" spans="1:1">
      <c r="A553" s="17"/>
    </row>
    <row r="554" spans="1:1">
      <c r="A554" s="17"/>
    </row>
    <row r="555" spans="1:1">
      <c r="A555" s="17"/>
    </row>
    <row r="556" spans="1:1">
      <c r="A556" s="17"/>
    </row>
    <row r="557" spans="1:1">
      <c r="A557" s="17"/>
    </row>
    <row r="558" spans="1:1">
      <c r="A558" s="17"/>
    </row>
    <row r="559" spans="1:1">
      <c r="A559" s="17"/>
    </row>
    <row r="560" spans="1:1">
      <c r="A560" s="17"/>
    </row>
    <row r="561" spans="1:1">
      <c r="A561" s="17"/>
    </row>
    <row r="562" spans="1:1">
      <c r="A562" s="17"/>
    </row>
    <row r="563" spans="1:1">
      <c r="A563" s="17"/>
    </row>
    <row r="564" spans="1:1">
      <c r="A564" s="17"/>
    </row>
    <row r="565" spans="1:1">
      <c r="A565" s="17"/>
    </row>
    <row r="566" spans="1:1">
      <c r="A566" s="17"/>
    </row>
    <row r="567" spans="1:1">
      <c r="A567" s="17"/>
    </row>
    <row r="568" spans="1:1">
      <c r="A568" s="17"/>
    </row>
    <row r="569" spans="1:1">
      <c r="A569" s="17"/>
    </row>
    <row r="570" spans="1:1">
      <c r="A570" s="17"/>
    </row>
    <row r="571" spans="1:1">
      <c r="A571" s="17"/>
    </row>
    <row r="572" spans="1:1">
      <c r="A572" s="17"/>
    </row>
    <row r="573" spans="1:1">
      <c r="A573" s="17"/>
    </row>
    <row r="574" spans="1:1">
      <c r="A574" s="17"/>
    </row>
    <row r="575" spans="1:1">
      <c r="A575" s="17"/>
    </row>
    <row r="576" spans="1:1">
      <c r="A576" s="17"/>
    </row>
    <row r="577" spans="1:1">
      <c r="A577" s="17"/>
    </row>
    <row r="578" spans="1:1">
      <c r="A578" s="17"/>
    </row>
    <row r="579" spans="1:1">
      <c r="A579" s="17"/>
    </row>
    <row r="580" spans="1:1">
      <c r="A580" s="17"/>
    </row>
    <row r="581" spans="1:1">
      <c r="A581" s="17"/>
    </row>
    <row r="582" spans="1:1">
      <c r="A582" s="17"/>
    </row>
    <row r="583" spans="1:1">
      <c r="A583" s="17"/>
    </row>
    <row r="584" spans="1:1">
      <c r="A584" s="17"/>
    </row>
    <row r="585" spans="1:1">
      <c r="A585" s="17"/>
    </row>
    <row r="586" spans="1:1">
      <c r="A586" s="17"/>
    </row>
    <row r="587" spans="1:1">
      <c r="A587" s="17"/>
    </row>
    <row r="588" spans="1:1">
      <c r="A588" s="17"/>
    </row>
    <row r="589" spans="1:1">
      <c r="A589" s="17"/>
    </row>
    <row r="590" spans="1:1">
      <c r="A590" s="17"/>
    </row>
    <row r="591" spans="1:1">
      <c r="A591" s="17"/>
    </row>
    <row r="592" spans="1:1">
      <c r="A592" s="17"/>
    </row>
    <row r="593" spans="1:1">
      <c r="A593" s="17"/>
    </row>
    <row r="594" spans="1:1">
      <c r="A594" s="17"/>
    </row>
    <row r="595" spans="1:1">
      <c r="A595" s="17"/>
    </row>
    <row r="596" spans="1:1">
      <c r="A596" s="17"/>
    </row>
    <row r="597" spans="1:1">
      <c r="A597" s="17"/>
    </row>
    <row r="598" spans="1:1">
      <c r="A598" s="17"/>
    </row>
    <row r="599" spans="1:1">
      <c r="A599" s="17"/>
    </row>
    <row r="600" spans="1:1">
      <c r="A600" s="17"/>
    </row>
    <row r="601" spans="1:1">
      <c r="A601" s="17"/>
    </row>
    <row r="602" spans="1:1">
      <c r="A602" s="17"/>
    </row>
    <row r="603" spans="1:1">
      <c r="A603" s="17"/>
    </row>
    <row r="604" spans="1:1">
      <c r="A604" s="17"/>
    </row>
    <row r="605" spans="1:1">
      <c r="A605" s="17"/>
    </row>
    <row r="606" spans="1:1">
      <c r="A606" s="17"/>
    </row>
    <row r="607" spans="1:1">
      <c r="A607" s="17"/>
    </row>
    <row r="608" spans="1:1">
      <c r="A608" s="17"/>
    </row>
    <row r="609" spans="1:1">
      <c r="A609" s="17"/>
    </row>
    <row r="610" spans="1:1">
      <c r="A610" s="17"/>
    </row>
    <row r="611" spans="1:1">
      <c r="A611" s="17"/>
    </row>
    <row r="612" spans="1:1">
      <c r="A612" s="17"/>
    </row>
    <row r="613" spans="1:1">
      <c r="A613" s="17"/>
    </row>
    <row r="614" spans="1:1">
      <c r="A614" s="17"/>
    </row>
    <row r="615" spans="1:1">
      <c r="A615" s="17"/>
    </row>
    <row r="616" spans="1:1">
      <c r="A616" s="17"/>
    </row>
    <row r="617" spans="1:1">
      <c r="A617" s="17"/>
    </row>
    <row r="618" spans="1:1">
      <c r="A618" s="17"/>
    </row>
    <row r="619" spans="1:1">
      <c r="A619" s="17"/>
    </row>
    <row r="620" spans="1:1">
      <c r="A620" s="17"/>
    </row>
    <row r="621" spans="1:1">
      <c r="A621" s="17"/>
    </row>
    <row r="622" spans="1:1">
      <c r="A622" s="17"/>
    </row>
    <row r="623" spans="1:1">
      <c r="A623" s="17"/>
    </row>
    <row r="624" spans="1:1">
      <c r="A624" s="17"/>
    </row>
    <row r="625" spans="1:1">
      <c r="A625" s="17"/>
    </row>
    <row r="626" spans="1:1">
      <c r="A626" s="17"/>
    </row>
    <row r="627" spans="1:1">
      <c r="A627" s="17"/>
    </row>
    <row r="628" spans="1:1">
      <c r="A628" s="17"/>
    </row>
    <row r="629" spans="1:1">
      <c r="A629" s="17"/>
    </row>
    <row r="630" spans="1:1">
      <c r="A630" s="17"/>
    </row>
    <row r="631" spans="1:1">
      <c r="A631" s="17"/>
    </row>
    <row r="632" spans="1:1">
      <c r="A632" s="17"/>
    </row>
    <row r="633" spans="1:1">
      <c r="A633" s="17"/>
    </row>
    <row r="634" spans="1:1">
      <c r="A634" s="17"/>
    </row>
    <row r="635" spans="1:1">
      <c r="A635" s="17"/>
    </row>
    <row r="636" spans="1:1">
      <c r="A636" s="17"/>
    </row>
    <row r="637" spans="1:1">
      <c r="A637" s="17"/>
    </row>
    <row r="638" spans="1:1">
      <c r="A638" s="17"/>
    </row>
    <row r="639" spans="1:1">
      <c r="A639" s="17"/>
    </row>
    <row r="640" spans="1:1">
      <c r="A640" s="17"/>
    </row>
    <row r="641" spans="1:1">
      <c r="A641" s="17"/>
    </row>
    <row r="642" spans="1:1">
      <c r="A642" s="17"/>
    </row>
    <row r="643" spans="1:1">
      <c r="A643" s="17"/>
    </row>
    <row r="644" spans="1:1">
      <c r="A644" s="17"/>
    </row>
    <row r="645" spans="1:1">
      <c r="A645" s="17"/>
    </row>
    <row r="646" spans="1:1">
      <c r="A646" s="17"/>
    </row>
    <row r="647" spans="1:1">
      <c r="A647" s="17"/>
    </row>
    <row r="648" spans="1:1">
      <c r="A648" s="17"/>
    </row>
    <row r="649" spans="1:1">
      <c r="A649" s="17"/>
    </row>
    <row r="650" spans="1:1">
      <c r="A650" s="17"/>
    </row>
    <row r="651" spans="1:1">
      <c r="A651" s="17"/>
    </row>
    <row r="652" spans="1:1">
      <c r="A652" s="17"/>
    </row>
    <row r="653" spans="1:1">
      <c r="A653" s="17"/>
    </row>
    <row r="654" spans="1:1">
      <c r="A654" s="17"/>
    </row>
    <row r="655" spans="1:1">
      <c r="A655" s="17"/>
    </row>
    <row r="656" spans="1:1">
      <c r="A656" s="17"/>
    </row>
    <row r="657" spans="1:1">
      <c r="A657" s="17"/>
    </row>
    <row r="658" spans="1:1">
      <c r="A658" s="17"/>
    </row>
    <row r="659" spans="1:1">
      <c r="A659" s="17"/>
    </row>
    <row r="660" spans="1:1">
      <c r="A660" s="17"/>
    </row>
    <row r="661" spans="1:1">
      <c r="A661" s="17"/>
    </row>
    <row r="662" spans="1:1">
      <c r="A662" s="17"/>
    </row>
    <row r="663" spans="1:1">
      <c r="A663" s="17"/>
    </row>
    <row r="664" spans="1:1">
      <c r="A664" s="17"/>
    </row>
    <row r="665" spans="1:1">
      <c r="A665" s="17"/>
    </row>
    <row r="666" spans="1:1">
      <c r="A666" s="17"/>
    </row>
    <row r="667" spans="1:1">
      <c r="A667" s="17"/>
    </row>
    <row r="668" spans="1:1">
      <c r="A668" s="17"/>
    </row>
    <row r="669" spans="1:1">
      <c r="A669" s="17"/>
    </row>
    <row r="670" spans="1:1">
      <c r="A670" s="17"/>
    </row>
    <row r="671" spans="1:1">
      <c r="A671" s="17"/>
    </row>
    <row r="672" spans="1:1">
      <c r="A672" s="17"/>
    </row>
    <row r="673" spans="1:1">
      <c r="A673" s="17"/>
    </row>
    <row r="674" spans="1:1">
      <c r="A674" s="17"/>
    </row>
    <row r="675" spans="1:1">
      <c r="A675" s="17"/>
    </row>
    <row r="676" spans="1:1">
      <c r="A676" s="17"/>
    </row>
    <row r="677" spans="1:1">
      <c r="A677" s="17"/>
    </row>
    <row r="678" spans="1:1">
      <c r="A678" s="17"/>
    </row>
    <row r="679" spans="1:1">
      <c r="A679" s="17"/>
    </row>
    <row r="680" spans="1:1">
      <c r="A680" s="17"/>
    </row>
    <row r="681" spans="1:1">
      <c r="A681" s="17"/>
    </row>
    <row r="682" spans="1:1">
      <c r="A682" s="17"/>
    </row>
    <row r="683" spans="1:1">
      <c r="A683" s="17"/>
    </row>
    <row r="684" spans="1:1">
      <c r="A684" s="17"/>
    </row>
    <row r="685" spans="1:1">
      <c r="A685" s="17"/>
    </row>
    <row r="686" spans="1:1">
      <c r="A686" s="17"/>
    </row>
    <row r="687" spans="1:1">
      <c r="A687" s="17"/>
    </row>
    <row r="688" spans="1:1">
      <c r="A688" s="17"/>
    </row>
    <row r="689" spans="1:1">
      <c r="A689" s="17"/>
    </row>
    <row r="690" spans="1:1">
      <c r="A690" s="17"/>
    </row>
    <row r="691" spans="1:1">
      <c r="A691" s="17"/>
    </row>
    <row r="692" spans="1:1">
      <c r="A692" s="17"/>
    </row>
    <row r="693" spans="1:1">
      <c r="A693" s="17"/>
    </row>
    <row r="694" spans="1:1">
      <c r="A694" s="17"/>
    </row>
    <row r="695" spans="1:1">
      <c r="A695" s="17"/>
    </row>
    <row r="696" spans="1:1">
      <c r="A696" s="17"/>
    </row>
    <row r="697" spans="1:1">
      <c r="A697" s="17"/>
    </row>
    <row r="698" spans="1:1">
      <c r="A698" s="17"/>
    </row>
    <row r="699" spans="1:1">
      <c r="A699" s="17"/>
    </row>
    <row r="700" spans="1:1">
      <c r="A700" s="17"/>
    </row>
    <row r="701" spans="1:1">
      <c r="A701" s="17"/>
    </row>
    <row r="702" spans="1:1">
      <c r="A702" s="17"/>
    </row>
    <row r="703" spans="1:1">
      <c r="A703" s="17"/>
    </row>
    <row r="704" spans="1:1">
      <c r="A704" s="17"/>
    </row>
    <row r="705" spans="1:1">
      <c r="A705" s="17"/>
    </row>
    <row r="706" spans="1:1">
      <c r="A706" s="17"/>
    </row>
    <row r="707" spans="1:1">
      <c r="A707" s="17"/>
    </row>
    <row r="708" spans="1:1">
      <c r="A708" s="17"/>
    </row>
    <row r="709" spans="1:1">
      <c r="A709" s="17"/>
    </row>
    <row r="710" spans="1:1">
      <c r="A710" s="17"/>
    </row>
    <row r="711" spans="1:1">
      <c r="A711" s="17"/>
    </row>
    <row r="712" spans="1:1">
      <c r="A712" s="17"/>
    </row>
    <row r="713" spans="1:1">
      <c r="A713" s="17"/>
    </row>
    <row r="714" spans="1:1">
      <c r="A714" s="17"/>
    </row>
    <row r="715" spans="1:1">
      <c r="A715" s="17"/>
    </row>
    <row r="716" spans="1:1">
      <c r="A716" s="17"/>
    </row>
    <row r="717" spans="1:1">
      <c r="A717" s="17"/>
    </row>
    <row r="718" spans="1:1">
      <c r="A718" s="17"/>
    </row>
    <row r="719" spans="1:1">
      <c r="A719" s="17"/>
    </row>
    <row r="720" spans="1:1">
      <c r="A720" s="17"/>
    </row>
    <row r="721" spans="1:1">
      <c r="A721" s="17"/>
    </row>
    <row r="722" spans="1:1">
      <c r="A722" s="17"/>
    </row>
    <row r="723" spans="1:1">
      <c r="A723" s="17"/>
    </row>
    <row r="724" spans="1:1">
      <c r="A724" s="17"/>
    </row>
    <row r="725" spans="1:1">
      <c r="A725" s="17"/>
    </row>
    <row r="726" spans="1:1">
      <c r="A726" s="17"/>
    </row>
    <row r="727" spans="1:1">
      <c r="A727" s="17"/>
    </row>
    <row r="728" spans="1:1">
      <c r="A728" s="17"/>
    </row>
    <row r="729" spans="1:1">
      <c r="A729" s="17"/>
    </row>
    <row r="730" spans="1:1">
      <c r="A730" s="17"/>
    </row>
    <row r="731" spans="1:1">
      <c r="A731" s="17"/>
    </row>
    <row r="732" spans="1:1">
      <c r="A732" s="17"/>
    </row>
    <row r="733" spans="1:1">
      <c r="A733" s="17"/>
    </row>
    <row r="734" spans="1:1">
      <c r="A734" s="17"/>
    </row>
    <row r="735" spans="1:1">
      <c r="A735" s="17"/>
    </row>
    <row r="736" spans="1:1">
      <c r="A736" s="17"/>
    </row>
    <row r="737" spans="1:1">
      <c r="A737" s="17"/>
    </row>
    <row r="738" spans="1:1">
      <c r="A738" s="17"/>
    </row>
    <row r="739" spans="1:1">
      <c r="A739" s="17"/>
    </row>
    <row r="740" spans="1:1">
      <c r="A740" s="17"/>
    </row>
    <row r="741" spans="1:1">
      <c r="A741" s="17"/>
    </row>
    <row r="742" spans="1:1">
      <c r="A742" s="17"/>
    </row>
    <row r="743" spans="1:1">
      <c r="A743" s="17"/>
    </row>
    <row r="744" spans="1:1">
      <c r="A744" s="17"/>
    </row>
    <row r="745" spans="1:1">
      <c r="A745" s="17"/>
    </row>
    <row r="746" spans="1:1">
      <c r="A746" s="17"/>
    </row>
    <row r="747" spans="1:1">
      <c r="A747" s="17"/>
    </row>
    <row r="748" spans="1:1">
      <c r="A748" s="17"/>
    </row>
    <row r="749" spans="1:1">
      <c r="A749" s="17"/>
    </row>
    <row r="750" spans="1:1">
      <c r="A750" s="17"/>
    </row>
    <row r="751" spans="1:1">
      <c r="A751" s="17"/>
    </row>
    <row r="752" spans="1:1">
      <c r="A752" s="17"/>
    </row>
    <row r="753" spans="1:1">
      <c r="A753" s="17"/>
    </row>
    <row r="754" spans="1:1">
      <c r="A754" s="17"/>
    </row>
    <row r="755" spans="1:1">
      <c r="A755" s="17"/>
    </row>
    <row r="756" spans="1:1">
      <c r="A756" s="17"/>
    </row>
    <row r="757" spans="1:1">
      <c r="A757" s="17"/>
    </row>
    <row r="758" spans="1:1">
      <c r="A758" s="17"/>
    </row>
    <row r="759" spans="1:1">
      <c r="A759" s="17"/>
    </row>
    <row r="760" spans="1:1">
      <c r="A760" s="17"/>
    </row>
    <row r="761" spans="1:1">
      <c r="A761" s="17"/>
    </row>
    <row r="762" spans="1:1">
      <c r="A762" s="17"/>
    </row>
    <row r="763" spans="1:1">
      <c r="A763" s="17"/>
    </row>
    <row r="764" spans="1:1">
      <c r="A764" s="17"/>
    </row>
    <row r="765" spans="1:1">
      <c r="A765" s="17"/>
    </row>
    <row r="766" spans="1:1">
      <c r="A766" s="17"/>
    </row>
    <row r="767" spans="1:1">
      <c r="A767" s="17"/>
    </row>
    <row r="768" spans="1:1">
      <c r="A768" s="17"/>
    </row>
    <row r="769" spans="1:1">
      <c r="A769" s="17"/>
    </row>
    <row r="770" spans="1:1">
      <c r="A770" s="17"/>
    </row>
    <row r="771" spans="1:1">
      <c r="A771" s="17"/>
    </row>
    <row r="772" spans="1:1">
      <c r="A772" s="17"/>
    </row>
    <row r="773" spans="1:1">
      <c r="A773" s="17"/>
    </row>
    <row r="774" spans="1:1">
      <c r="A774" s="17"/>
    </row>
    <row r="775" spans="1:1">
      <c r="A775" s="17"/>
    </row>
    <row r="776" spans="1:1">
      <c r="A776" s="17"/>
    </row>
    <row r="777" spans="1:1">
      <c r="A777" s="17"/>
    </row>
    <row r="778" spans="1:1">
      <c r="A778" s="17"/>
    </row>
    <row r="779" spans="1:1">
      <c r="A779" s="17"/>
    </row>
    <row r="780" spans="1:1">
      <c r="A780" s="17"/>
    </row>
    <row r="781" spans="1:1">
      <c r="A781" s="17"/>
    </row>
    <row r="782" spans="1:1">
      <c r="A782" s="17"/>
    </row>
    <row r="783" spans="1:1">
      <c r="A783" s="17"/>
    </row>
    <row r="784" spans="1:1">
      <c r="A784" s="17"/>
    </row>
    <row r="785" spans="1:1">
      <c r="A785" s="17"/>
    </row>
    <row r="786" spans="1:1">
      <c r="A786" s="17"/>
    </row>
    <row r="787" spans="1:1">
      <c r="A787" s="17"/>
    </row>
    <row r="788" spans="1:1">
      <c r="A788" s="17"/>
    </row>
    <row r="789" spans="1:1">
      <c r="A789" s="17"/>
    </row>
    <row r="790" spans="1:1">
      <c r="A790" s="17"/>
    </row>
    <row r="791" spans="1:1">
      <c r="A791" s="17"/>
    </row>
    <row r="792" spans="1:1">
      <c r="A792" s="17"/>
    </row>
    <row r="793" spans="1:1">
      <c r="A793" s="17"/>
    </row>
    <row r="794" spans="1:1">
      <c r="A794" s="17"/>
    </row>
    <row r="795" spans="1:1">
      <c r="A795" s="17"/>
    </row>
    <row r="796" spans="1:1">
      <c r="A796" s="17"/>
    </row>
    <row r="797" spans="1:1">
      <c r="A797" s="17"/>
    </row>
    <row r="798" spans="1:1">
      <c r="A798" s="17"/>
    </row>
    <row r="799" spans="1:1">
      <c r="A799" s="17"/>
    </row>
    <row r="800" spans="1:1">
      <c r="A800" s="17"/>
    </row>
    <row r="801" spans="1:1">
      <c r="A801" s="17"/>
    </row>
    <row r="802" spans="1:1">
      <c r="A802" s="17"/>
    </row>
    <row r="803" spans="1:1">
      <c r="A803" s="17"/>
    </row>
    <row r="804" spans="1:1">
      <c r="A804" s="17"/>
    </row>
    <row r="805" spans="1:1">
      <c r="A805" s="17"/>
    </row>
    <row r="806" spans="1:1">
      <c r="A806" s="17"/>
    </row>
    <row r="807" spans="1:1">
      <c r="A807" s="17"/>
    </row>
    <row r="808" spans="1:1">
      <c r="A808" s="17"/>
    </row>
    <row r="809" spans="1:1">
      <c r="A809" s="17"/>
    </row>
    <row r="810" spans="1:1">
      <c r="A810" s="17"/>
    </row>
    <row r="811" spans="1:1">
      <c r="A811" s="17"/>
    </row>
    <row r="812" spans="1:1">
      <c r="A812" s="17"/>
    </row>
    <row r="813" spans="1:1">
      <c r="A813" s="17"/>
    </row>
    <row r="814" spans="1:1">
      <c r="A814" s="17"/>
    </row>
    <row r="815" spans="1:1">
      <c r="A815" s="17"/>
    </row>
    <row r="816" spans="1:1">
      <c r="A816" s="17"/>
    </row>
    <row r="817" spans="1:1">
      <c r="A817" s="17"/>
    </row>
    <row r="818" spans="1:1">
      <c r="A818" s="17"/>
    </row>
    <row r="819" spans="1:1">
      <c r="A819" s="17"/>
    </row>
    <row r="820" spans="1:1">
      <c r="A820" s="17"/>
    </row>
    <row r="821" spans="1:1">
      <c r="A821" s="17"/>
    </row>
    <row r="822" spans="1:1">
      <c r="A822" s="17"/>
    </row>
    <row r="823" spans="1:1">
      <c r="A823" s="17"/>
    </row>
    <row r="824" spans="1:1">
      <c r="A824" s="17"/>
    </row>
    <row r="825" spans="1:1">
      <c r="A825" s="17"/>
    </row>
    <row r="826" spans="1:1">
      <c r="A826" s="17"/>
    </row>
    <row r="827" spans="1:1">
      <c r="A827" s="17"/>
    </row>
    <row r="828" spans="1:1">
      <c r="A828" s="17"/>
    </row>
    <row r="829" spans="1:1">
      <c r="A829" s="17"/>
    </row>
    <row r="830" spans="1:1">
      <c r="A830" s="17"/>
    </row>
    <row r="831" spans="1:1">
      <c r="A831" s="17"/>
    </row>
    <row r="832" spans="1:1">
      <c r="A832" s="17"/>
    </row>
    <row r="833" spans="1:1">
      <c r="A833" s="17"/>
    </row>
    <row r="834" spans="1:1">
      <c r="A834" s="17"/>
    </row>
    <row r="835" spans="1:1">
      <c r="A835" s="17"/>
    </row>
    <row r="836" spans="1:1">
      <c r="A836" s="17"/>
    </row>
    <row r="837" spans="1:1">
      <c r="A837" s="17"/>
    </row>
    <row r="838" spans="1:1">
      <c r="A838" s="17"/>
    </row>
    <row r="839" spans="1:1">
      <c r="A839" s="17"/>
    </row>
    <row r="840" spans="1:1">
      <c r="A840" s="17"/>
    </row>
    <row r="841" spans="1:1">
      <c r="A841" s="17"/>
    </row>
    <row r="842" spans="1:1">
      <c r="A842" s="17"/>
    </row>
    <row r="843" spans="1:1">
      <c r="A843" s="17"/>
    </row>
    <row r="844" spans="1:1">
      <c r="A844" s="17"/>
    </row>
    <row r="845" spans="1:1">
      <c r="A845" s="17"/>
    </row>
    <row r="846" spans="1:1">
      <c r="A846" s="17"/>
    </row>
    <row r="847" spans="1:1">
      <c r="A847" s="17"/>
    </row>
    <row r="848" spans="1:1">
      <c r="A848" s="17"/>
    </row>
    <row r="849" spans="1:1">
      <c r="A849" s="17"/>
    </row>
    <row r="850" spans="1:1">
      <c r="A850" s="17"/>
    </row>
    <row r="851" spans="1:1">
      <c r="A851" s="17"/>
    </row>
    <row r="852" spans="1:1">
      <c r="A852" s="17"/>
    </row>
    <row r="853" spans="1:1">
      <c r="A853" s="17"/>
    </row>
    <row r="854" spans="1:1">
      <c r="A854" s="17"/>
    </row>
    <row r="855" spans="1:1">
      <c r="A855" s="17"/>
    </row>
    <row r="856" spans="1:1">
      <c r="A856" s="17"/>
    </row>
    <row r="857" spans="1:1">
      <c r="A857" s="17"/>
    </row>
    <row r="858" spans="1:1">
      <c r="A858" s="17"/>
    </row>
    <row r="859" spans="1:1">
      <c r="A859" s="17"/>
    </row>
    <row r="860" spans="1:1">
      <c r="A860" s="17"/>
    </row>
    <row r="861" spans="1:1">
      <c r="A861" s="17"/>
    </row>
    <row r="862" spans="1:1">
      <c r="A862" s="17"/>
    </row>
    <row r="863" spans="1:1">
      <c r="A863" s="17"/>
    </row>
    <row r="864" spans="1:1">
      <c r="A864" s="17"/>
    </row>
    <row r="865" spans="1:1">
      <c r="A865" s="17"/>
    </row>
    <row r="866" spans="1:1">
      <c r="A866" s="17"/>
    </row>
    <row r="867" spans="1:1">
      <c r="A867" s="17"/>
    </row>
    <row r="868" spans="1:1">
      <c r="A868" s="17"/>
    </row>
    <row r="869" spans="1:1">
      <c r="A869" s="17"/>
    </row>
    <row r="870" spans="1:1">
      <c r="A870" s="17"/>
    </row>
    <row r="871" spans="1:1">
      <c r="A871" s="17"/>
    </row>
    <row r="872" spans="1:1">
      <c r="A872" s="17"/>
    </row>
    <row r="873" spans="1:1">
      <c r="A873" s="17"/>
    </row>
    <row r="874" spans="1:1">
      <c r="A874" s="17"/>
    </row>
    <row r="875" spans="1:1">
      <c r="A875" s="17"/>
    </row>
    <row r="876" spans="1:1">
      <c r="A876" s="17"/>
    </row>
    <row r="877" spans="1:1">
      <c r="A877" s="17"/>
    </row>
    <row r="878" spans="1:1">
      <c r="A878" s="17"/>
    </row>
    <row r="879" spans="1:1">
      <c r="A879" s="17"/>
    </row>
    <row r="880" spans="1:1">
      <c r="A880" s="17"/>
    </row>
    <row r="881" spans="1:1">
      <c r="A881" s="17"/>
    </row>
    <row r="882" spans="1:1">
      <c r="A882" s="17"/>
    </row>
    <row r="883" spans="1:1">
      <c r="A883" s="17"/>
    </row>
    <row r="884" spans="1:1">
      <c r="A884" s="17"/>
    </row>
    <row r="885" spans="1:1">
      <c r="A885" s="17"/>
    </row>
    <row r="886" spans="1:1">
      <c r="A886" s="17"/>
    </row>
    <row r="887" spans="1:1">
      <c r="A887" s="17"/>
    </row>
    <row r="888" spans="1:1">
      <c r="A888" s="17"/>
    </row>
    <row r="889" spans="1:1">
      <c r="A889" s="17"/>
    </row>
    <row r="890" spans="1:1">
      <c r="A890" s="17"/>
    </row>
    <row r="891" spans="1:1">
      <c r="A891" s="17"/>
    </row>
    <row r="892" spans="1:1">
      <c r="A892" s="17"/>
    </row>
    <row r="893" spans="1:1">
      <c r="A893" s="17"/>
    </row>
    <row r="894" spans="1:1">
      <c r="A894" s="17"/>
    </row>
    <row r="895" spans="1:1">
      <c r="A895" s="17"/>
    </row>
    <row r="896" spans="1:1">
      <c r="A896" s="17"/>
    </row>
    <row r="897" spans="1:1">
      <c r="A897" s="17"/>
    </row>
    <row r="898" spans="1:1">
      <c r="A898" s="17"/>
    </row>
    <row r="899" spans="1:1">
      <c r="A899" s="17"/>
    </row>
    <row r="900" spans="1:1">
      <c r="A900" s="17"/>
    </row>
    <row r="901" spans="1:1">
      <c r="A901" s="17"/>
    </row>
    <row r="902" spans="1:1">
      <c r="A902" s="17"/>
    </row>
    <row r="903" spans="1:1">
      <c r="A903" s="17"/>
    </row>
    <row r="904" spans="1:1">
      <c r="A904" s="17"/>
    </row>
    <row r="905" spans="1:1">
      <c r="A905" s="17"/>
    </row>
    <row r="906" spans="1:1">
      <c r="A906" s="17"/>
    </row>
    <row r="907" spans="1:1">
      <c r="A907" s="17"/>
    </row>
    <row r="908" spans="1:1">
      <c r="A908" s="17"/>
    </row>
    <row r="909" spans="1:1">
      <c r="A909" s="17"/>
    </row>
    <row r="910" spans="1:1">
      <c r="A910" s="17"/>
    </row>
    <row r="911" spans="1:1">
      <c r="A911" s="17"/>
    </row>
    <row r="912" spans="1:1">
      <c r="A912" s="17"/>
    </row>
    <row r="913" spans="1:1">
      <c r="A913" s="17"/>
    </row>
    <row r="914" spans="1:1">
      <c r="A914" s="17"/>
    </row>
    <row r="915" spans="1:1">
      <c r="A915" s="17"/>
    </row>
    <row r="916" spans="1:1">
      <c r="A916" s="17"/>
    </row>
    <row r="917" spans="1:1">
      <c r="A917" s="17"/>
    </row>
    <row r="918" spans="1:1">
      <c r="A918" s="17"/>
    </row>
    <row r="919" spans="1:1">
      <c r="A919" s="17"/>
    </row>
    <row r="920" spans="1:1">
      <c r="A920" s="17"/>
    </row>
    <row r="921" spans="1:1">
      <c r="A921" s="17"/>
    </row>
    <row r="922" spans="1:1">
      <c r="A922" s="17"/>
    </row>
    <row r="923" spans="1:1">
      <c r="A923" s="17"/>
    </row>
    <row r="924" spans="1:1">
      <c r="A924" s="17"/>
    </row>
    <row r="925" spans="1:1">
      <c r="A925" s="17"/>
    </row>
    <row r="926" spans="1:1">
      <c r="A926" s="17"/>
    </row>
    <row r="927" spans="1:1">
      <c r="A927" s="17"/>
    </row>
    <row r="928" spans="1:1">
      <c r="A928" s="17"/>
    </row>
    <row r="929" spans="1:1">
      <c r="A929" s="17"/>
    </row>
    <row r="930" spans="1:1">
      <c r="A930" s="17"/>
    </row>
    <row r="931" spans="1:1">
      <c r="A931" s="17"/>
    </row>
    <row r="932" spans="1:1">
      <c r="A932" s="17"/>
    </row>
    <row r="933" spans="1:1">
      <c r="A933" s="17"/>
    </row>
    <row r="934" spans="1:1">
      <c r="A934" s="17"/>
    </row>
    <row r="935" spans="1:1">
      <c r="A935" s="17"/>
    </row>
    <row r="936" spans="1:1">
      <c r="A936" s="17"/>
    </row>
    <row r="937" spans="1:1">
      <c r="A937" s="17"/>
    </row>
    <row r="938" spans="1:1">
      <c r="A938" s="17"/>
    </row>
    <row r="939" spans="1:1">
      <c r="A939" s="17"/>
    </row>
    <row r="940" spans="1:1">
      <c r="A940" s="17"/>
    </row>
    <row r="941" spans="1:1">
      <c r="A941" s="17"/>
    </row>
    <row r="942" spans="1:1">
      <c r="A942" s="17"/>
    </row>
    <row r="943" spans="1:1">
      <c r="A943" s="17"/>
    </row>
    <row r="944" spans="1:1">
      <c r="A944" s="17"/>
    </row>
    <row r="945" spans="1:1">
      <c r="A945" s="17"/>
    </row>
    <row r="946" spans="1:1">
      <c r="A946" s="17"/>
    </row>
    <row r="947" spans="1:1">
      <c r="A947" s="17"/>
    </row>
    <row r="948" spans="1:1">
      <c r="A948" s="17"/>
    </row>
    <row r="949" spans="1:1">
      <c r="A949" s="17"/>
    </row>
    <row r="950" spans="1:1">
      <c r="A950" s="17"/>
    </row>
    <row r="951" spans="1:1">
      <c r="A951" s="17"/>
    </row>
    <row r="952" spans="1:1">
      <c r="A952" s="17"/>
    </row>
    <row r="953" spans="1:1">
      <c r="A953" s="17"/>
    </row>
    <row r="954" spans="1:1">
      <c r="A954" s="17"/>
    </row>
    <row r="955" spans="1:1">
      <c r="A955" s="17"/>
    </row>
    <row r="956" spans="1:1">
      <c r="A956" s="17"/>
    </row>
    <row r="957" spans="1:1">
      <c r="A957" s="17"/>
    </row>
    <row r="958" spans="1:1">
      <c r="A958" s="17"/>
    </row>
    <row r="959" spans="1:1">
      <c r="A959" s="17"/>
    </row>
    <row r="960" spans="1:1">
      <c r="A960" s="17"/>
    </row>
    <row r="961" spans="1:1">
      <c r="A961" s="17"/>
    </row>
    <row r="962" spans="1:1">
      <c r="A962" s="17"/>
    </row>
    <row r="963" spans="1:1">
      <c r="A963" s="17"/>
    </row>
    <row r="964" spans="1:1">
      <c r="A964" s="17"/>
    </row>
    <row r="965" spans="1:1">
      <c r="A965" s="17"/>
    </row>
    <row r="966" spans="1:1">
      <c r="A966" s="17"/>
    </row>
    <row r="967" spans="1:1">
      <c r="A967" s="17"/>
    </row>
    <row r="968" spans="1:1">
      <c r="A968" s="17"/>
    </row>
    <row r="969" spans="1:1">
      <c r="A969" s="17"/>
    </row>
    <row r="970" spans="1:1">
      <c r="A970" s="17"/>
    </row>
    <row r="971" spans="1:1">
      <c r="A971" s="17"/>
    </row>
    <row r="972" spans="1:1">
      <c r="A972" s="17"/>
    </row>
    <row r="973" spans="1:1">
      <c r="A973" s="17"/>
    </row>
    <row r="974" spans="1:1">
      <c r="A974" s="17"/>
    </row>
    <row r="975" spans="1:1">
      <c r="A975" s="17"/>
    </row>
    <row r="976" spans="1:1">
      <c r="A976" s="17"/>
    </row>
    <row r="977" spans="1:1">
      <c r="A977" s="17"/>
    </row>
    <row r="978" spans="1:1">
      <c r="A978" s="17"/>
    </row>
    <row r="979" spans="1:1">
      <c r="A979" s="17"/>
    </row>
    <row r="980" spans="1:1">
      <c r="A980" s="17"/>
    </row>
    <row r="981" spans="1:1">
      <c r="A981" s="17"/>
    </row>
    <row r="982" spans="1:1">
      <c r="A982" s="17"/>
    </row>
    <row r="983" spans="1:1">
      <c r="A983" s="17"/>
    </row>
    <row r="984" spans="1:1">
      <c r="A984" s="17"/>
    </row>
    <row r="985" spans="1:1">
      <c r="A985" s="17"/>
    </row>
    <row r="986" spans="1:1">
      <c r="A986" s="17"/>
    </row>
    <row r="987" spans="1:1">
      <c r="A987" s="17"/>
    </row>
    <row r="988" spans="1:1">
      <c r="A988" s="17"/>
    </row>
    <row r="989" spans="1:1">
      <c r="A989" s="17"/>
    </row>
    <row r="990" spans="1:1">
      <c r="A990" s="17"/>
    </row>
    <row r="991" spans="1:1">
      <c r="A991" s="17"/>
    </row>
    <row r="992" spans="1:1">
      <c r="A992" s="17"/>
    </row>
    <row r="993" spans="1:1">
      <c r="A993" s="17"/>
    </row>
    <row r="994" spans="1:1">
      <c r="A994" s="17"/>
    </row>
    <row r="995" spans="1:1">
      <c r="A995" s="17"/>
    </row>
    <row r="996" spans="1:1">
      <c r="A996" s="17"/>
    </row>
    <row r="997" spans="1:1">
      <c r="A997" s="17"/>
    </row>
    <row r="998" spans="1:1">
      <c r="A998" s="17"/>
    </row>
    <row r="999" spans="1:1">
      <c r="A999" s="17"/>
    </row>
    <row r="1000" spans="1:1">
      <c r="A1000" s="17"/>
    </row>
    <row r="1001" spans="1:1">
      <c r="A1001" s="17"/>
    </row>
    <row r="1002" spans="1:1">
      <c r="A1002" s="17"/>
    </row>
  </sheetData>
  <mergeCells count="5">
    <mergeCell ref="A1:O3"/>
    <mergeCell ref="C4:F4"/>
    <mergeCell ref="G4:I4"/>
    <mergeCell ref="J4:L4"/>
    <mergeCell ref="M4:O4"/>
  </mergeCells>
  <pageMargins left="0" right="0" top="0" bottom="0" header="0" footer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outlinePr summaryBelow="0" summaryRight="0"/>
  </sheetPr>
  <dimension ref="A1:S981"/>
  <sheetViews>
    <sheetView tabSelected="1" workbookViewId="0">
      <selection sqref="A1:A1048576"/>
    </sheetView>
  </sheetViews>
  <sheetFormatPr defaultColWidth="12.5703125" defaultRowHeight="12.75"/>
  <cols>
    <col min="2" max="3" width="5.140625" customWidth="1"/>
    <col min="4" max="5" width="10.140625" customWidth="1"/>
    <col min="6" max="6" width="6.42578125" customWidth="1"/>
    <col min="7" max="7" width="5.140625" customWidth="1"/>
    <col min="8" max="9" width="10.140625" customWidth="1"/>
    <col min="10" max="10" width="5.140625" customWidth="1"/>
    <col min="11" max="12" width="10.140625" customWidth="1"/>
    <col min="13" max="13" width="5.140625" customWidth="1"/>
    <col min="14" max="15" width="10.140625" customWidth="1"/>
    <col min="16" max="16" width="5.140625" customWidth="1"/>
    <col min="17" max="17" width="2" customWidth="1"/>
    <col min="18" max="19" width="10.7109375" customWidth="1"/>
  </cols>
  <sheetData>
    <row r="1" spans="1:19">
      <c r="A1" s="25" t="s">
        <v>6723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21"/>
      <c r="R1" s="21"/>
      <c r="S1" s="21"/>
    </row>
    <row r="2" spans="1:19" ht="12.75" customHeight="1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20"/>
      <c r="R2" s="23" t="s">
        <v>6724</v>
      </c>
      <c r="S2" s="23"/>
    </row>
    <row r="3" spans="1:19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20"/>
      <c r="R3" s="23"/>
      <c r="S3" s="23"/>
    </row>
    <row r="4" spans="1:19" ht="12.75" customHeight="1">
      <c r="A4" s="11"/>
      <c r="B4" s="11"/>
      <c r="C4" s="11"/>
      <c r="D4" s="25" t="s">
        <v>663</v>
      </c>
      <c r="E4" s="30"/>
      <c r="F4" s="30"/>
      <c r="G4" s="30"/>
      <c r="H4" s="25" t="s">
        <v>664</v>
      </c>
      <c r="I4" s="30"/>
      <c r="J4" s="30"/>
      <c r="K4" s="25" t="s">
        <v>667</v>
      </c>
      <c r="L4" s="30"/>
      <c r="M4" s="30"/>
      <c r="N4" s="25" t="s">
        <v>668</v>
      </c>
      <c r="O4" s="30"/>
      <c r="P4" s="30"/>
      <c r="Q4" s="20"/>
      <c r="R4" s="24"/>
      <c r="S4" s="30"/>
    </row>
    <row r="5" spans="1:19" ht="30">
      <c r="A5" s="11" t="s">
        <v>1</v>
      </c>
      <c r="B5" s="9" t="s">
        <v>6725</v>
      </c>
      <c r="C5" s="11" t="s">
        <v>669</v>
      </c>
      <c r="D5" s="9" t="s">
        <v>670</v>
      </c>
      <c r="E5" s="9" t="s">
        <v>671</v>
      </c>
      <c r="F5" s="9" t="s">
        <v>672</v>
      </c>
      <c r="G5" s="9" t="s">
        <v>673</v>
      </c>
      <c r="H5" s="9" t="s">
        <v>670</v>
      </c>
      <c r="I5" s="9" t="s">
        <v>671</v>
      </c>
      <c r="J5" s="9" t="s">
        <v>673</v>
      </c>
      <c r="K5" s="9" t="s">
        <v>670</v>
      </c>
      <c r="L5" s="9" t="s">
        <v>671</v>
      </c>
      <c r="M5" s="9" t="s">
        <v>673</v>
      </c>
      <c r="N5" s="9" t="s">
        <v>670</v>
      </c>
      <c r="O5" s="9" t="s">
        <v>671</v>
      </c>
      <c r="P5" s="9" t="s">
        <v>673</v>
      </c>
      <c r="Q5" s="9"/>
      <c r="R5" s="9" t="s">
        <v>670</v>
      </c>
      <c r="S5" s="9" t="s">
        <v>671</v>
      </c>
    </row>
    <row r="6" spans="1:19" ht="35.25">
      <c r="A6" s="12" t="s">
        <v>6726</v>
      </c>
      <c r="B6" s="12">
        <v>132050</v>
      </c>
      <c r="C6" s="12">
        <v>15533</v>
      </c>
      <c r="D6" s="12" t="s">
        <v>6727</v>
      </c>
      <c r="E6" s="9" t="s">
        <v>6728</v>
      </c>
      <c r="F6" s="16" t="s">
        <v>697</v>
      </c>
      <c r="G6" s="12" t="s">
        <v>6729</v>
      </c>
      <c r="H6" s="12" t="s">
        <v>6730</v>
      </c>
      <c r="I6" s="9" t="s">
        <v>6731</v>
      </c>
      <c r="J6" s="12" t="s">
        <v>6732</v>
      </c>
      <c r="K6" s="16" t="s">
        <v>6733</v>
      </c>
      <c r="L6" s="11" t="s">
        <v>6734</v>
      </c>
      <c r="M6" s="16" t="s">
        <v>6735</v>
      </c>
      <c r="N6" s="11" t="s">
        <v>6736</v>
      </c>
      <c r="O6" s="16" t="s">
        <v>6737</v>
      </c>
      <c r="P6" s="16">
        <v>-3.1E-2</v>
      </c>
      <c r="Q6" s="22"/>
      <c r="R6" s="21">
        <v>0.221</v>
      </c>
      <c r="S6" s="21">
        <v>0.23300000000000001</v>
      </c>
    </row>
    <row r="7" spans="1:19" ht="35.25">
      <c r="A7" s="16" t="s">
        <v>6738</v>
      </c>
      <c r="B7" s="12">
        <v>25252</v>
      </c>
      <c r="C7" s="16">
        <v>2093</v>
      </c>
      <c r="D7" s="16" t="s">
        <v>6739</v>
      </c>
      <c r="E7" s="11" t="s">
        <v>6740</v>
      </c>
      <c r="F7" s="16" t="s">
        <v>697</v>
      </c>
      <c r="G7" s="16" t="s">
        <v>6729</v>
      </c>
      <c r="H7" s="16" t="s">
        <v>6741</v>
      </c>
      <c r="I7" s="16" t="s">
        <v>6742</v>
      </c>
      <c r="J7" s="16" t="s">
        <v>6743</v>
      </c>
      <c r="K7" s="16" t="s">
        <v>6744</v>
      </c>
      <c r="L7" s="16" t="s">
        <v>6745</v>
      </c>
      <c r="M7" s="16" t="s">
        <v>6743</v>
      </c>
      <c r="N7" s="16" t="s">
        <v>6746</v>
      </c>
      <c r="O7" s="11" t="s">
        <v>6747</v>
      </c>
      <c r="P7" s="16" t="s">
        <v>6748</v>
      </c>
      <c r="Q7" s="22"/>
      <c r="R7" s="21">
        <v>0.16900000000000001</v>
      </c>
      <c r="S7" s="21">
        <v>4.2999999999999997E-2</v>
      </c>
    </row>
    <row r="8" spans="1:19" ht="35.25">
      <c r="A8" s="16" t="s">
        <v>6749</v>
      </c>
      <c r="B8" s="12">
        <v>25252</v>
      </c>
      <c r="C8" s="16">
        <v>3522</v>
      </c>
      <c r="D8" s="16" t="s">
        <v>6750</v>
      </c>
      <c r="E8" s="16" t="s">
        <v>6751</v>
      </c>
      <c r="F8" s="16">
        <v>0.248</v>
      </c>
      <c r="G8" s="16" t="s">
        <v>6743</v>
      </c>
      <c r="H8" s="16" t="s">
        <v>6752</v>
      </c>
      <c r="I8" s="16" t="s">
        <v>6753</v>
      </c>
      <c r="J8" s="16" t="s">
        <v>6743</v>
      </c>
      <c r="K8" s="16" t="s">
        <v>6754</v>
      </c>
      <c r="L8" s="16" t="s">
        <v>6755</v>
      </c>
      <c r="M8" s="16" t="s">
        <v>6743</v>
      </c>
      <c r="N8" s="16" t="s">
        <v>6756</v>
      </c>
      <c r="O8" s="11" t="s">
        <v>6757</v>
      </c>
      <c r="P8" s="16" t="s">
        <v>6758</v>
      </c>
      <c r="Q8" s="22"/>
      <c r="R8" s="21">
        <v>0.22</v>
      </c>
      <c r="S8" s="21">
        <v>0.112</v>
      </c>
    </row>
    <row r="9" spans="1:19" ht="35.25">
      <c r="A9" s="16" t="s">
        <v>6759</v>
      </c>
      <c r="B9" s="12">
        <v>943</v>
      </c>
      <c r="C9" s="16">
        <v>127</v>
      </c>
      <c r="D9" s="16" t="s">
        <v>6760</v>
      </c>
      <c r="E9" s="16" t="s">
        <v>6761</v>
      </c>
      <c r="F9" s="16">
        <v>0.11700000000000001</v>
      </c>
      <c r="G9" s="16" t="s">
        <v>6743</v>
      </c>
      <c r="H9" s="16" t="s">
        <v>6762</v>
      </c>
      <c r="I9" s="16" t="s">
        <v>6763</v>
      </c>
      <c r="J9" s="16" t="s">
        <v>6743</v>
      </c>
      <c r="K9" s="16" t="s">
        <v>6764</v>
      </c>
      <c r="L9" s="16" t="s">
        <v>6765</v>
      </c>
      <c r="M9" s="16" t="s">
        <v>6743</v>
      </c>
      <c r="N9" s="16" t="s">
        <v>6766</v>
      </c>
      <c r="O9" s="11" t="s">
        <v>6767</v>
      </c>
      <c r="P9" s="16" t="s">
        <v>6768</v>
      </c>
      <c r="Q9" s="22"/>
      <c r="R9" s="21">
        <v>0.20200000000000001</v>
      </c>
      <c r="S9" s="21">
        <v>0.29099999999999998</v>
      </c>
    </row>
    <row r="10" spans="1:19" ht="23.25">
      <c r="A10" s="12" t="s">
        <v>6769</v>
      </c>
      <c r="B10" s="12">
        <v>127</v>
      </c>
      <c r="C10" s="16">
        <v>99</v>
      </c>
      <c r="D10" s="16" t="s">
        <v>6770</v>
      </c>
      <c r="E10" s="16" t="s">
        <v>6771</v>
      </c>
      <c r="F10" s="16">
        <v>2.5999999999999999E-2</v>
      </c>
      <c r="G10" s="16" t="s">
        <v>6743</v>
      </c>
      <c r="H10" s="16" t="s">
        <v>6772</v>
      </c>
      <c r="I10" s="16" t="s">
        <v>6773</v>
      </c>
      <c r="J10" s="16" t="s">
        <v>6743</v>
      </c>
      <c r="K10" s="16" t="s">
        <v>6774</v>
      </c>
      <c r="L10" s="16" t="s">
        <v>6775</v>
      </c>
      <c r="M10" s="16" t="s">
        <v>6743</v>
      </c>
      <c r="N10" s="16" t="s">
        <v>6776</v>
      </c>
      <c r="O10" s="16" t="s">
        <v>6777</v>
      </c>
      <c r="P10" s="16"/>
      <c r="Q10" s="22"/>
      <c r="R10" s="21">
        <v>0.36099999999999999</v>
      </c>
      <c r="S10" s="21">
        <v>0.161</v>
      </c>
    </row>
    <row r="11" spans="1:19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</row>
    <row r="12" spans="1:19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</row>
    <row r="13" spans="1:19">
      <c r="A13" s="25" t="s">
        <v>6778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</row>
    <row r="14" spans="1:19">
      <c r="A14" s="30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</row>
    <row r="15" spans="1:19">
      <c r="A15" s="30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</row>
    <row r="16" spans="1:19">
      <c r="A16" s="11"/>
      <c r="B16" s="11"/>
      <c r="C16" s="11"/>
      <c r="D16" s="25" t="s">
        <v>663</v>
      </c>
      <c r="E16" s="30"/>
      <c r="F16" s="30"/>
      <c r="G16" s="30"/>
      <c r="H16" s="25" t="s">
        <v>664</v>
      </c>
      <c r="I16" s="30"/>
      <c r="J16" s="30"/>
      <c r="K16" s="25" t="s">
        <v>667</v>
      </c>
      <c r="L16" s="30"/>
      <c r="M16" s="30"/>
      <c r="N16" s="25" t="s">
        <v>668</v>
      </c>
      <c r="O16" s="30"/>
      <c r="P16" s="30"/>
    </row>
    <row r="17" spans="1:16" ht="30">
      <c r="A17" s="11" t="s">
        <v>1</v>
      </c>
      <c r="B17" s="9" t="s">
        <v>6725</v>
      </c>
      <c r="C17" s="11" t="s">
        <v>669</v>
      </c>
      <c r="D17" s="9" t="s">
        <v>670</v>
      </c>
      <c r="E17" s="9" t="s">
        <v>671</v>
      </c>
      <c r="F17" s="9" t="s">
        <v>672</v>
      </c>
      <c r="G17" s="9" t="s">
        <v>673</v>
      </c>
      <c r="H17" s="9" t="s">
        <v>670</v>
      </c>
      <c r="I17" s="9" t="s">
        <v>671</v>
      </c>
      <c r="J17" s="9" t="s">
        <v>673</v>
      </c>
      <c r="K17" s="9" t="s">
        <v>670</v>
      </c>
      <c r="L17" s="9" t="s">
        <v>671</v>
      </c>
      <c r="M17" s="9" t="s">
        <v>673</v>
      </c>
      <c r="N17" s="9" t="s">
        <v>670</v>
      </c>
      <c r="O17" s="9" t="s">
        <v>671</v>
      </c>
      <c r="P17" s="9" t="s">
        <v>673</v>
      </c>
    </row>
    <row r="18" spans="1:16" ht="30">
      <c r="A18" s="12" t="s">
        <v>6726</v>
      </c>
      <c r="B18" s="12">
        <v>437323</v>
      </c>
      <c r="C18" s="12">
        <v>65301</v>
      </c>
      <c r="D18" s="12" t="s">
        <v>6779</v>
      </c>
      <c r="E18" s="9" t="s">
        <v>6780</v>
      </c>
      <c r="F18" s="16" t="s">
        <v>697</v>
      </c>
      <c r="G18" s="12" t="s">
        <v>6781</v>
      </c>
      <c r="H18" s="12" t="s">
        <v>6782</v>
      </c>
      <c r="I18" s="9" t="s">
        <v>6783</v>
      </c>
      <c r="J18" s="12" t="s">
        <v>6784</v>
      </c>
      <c r="K18" s="16" t="s">
        <v>6785</v>
      </c>
      <c r="L18" s="16" t="s">
        <v>6786</v>
      </c>
      <c r="M18" s="16" t="s">
        <v>6743</v>
      </c>
      <c r="N18" s="16" t="s">
        <v>6787</v>
      </c>
      <c r="O18" s="16" t="s">
        <v>6788</v>
      </c>
      <c r="P18" s="16"/>
    </row>
    <row r="19" spans="1:16" ht="35.25">
      <c r="A19" s="16" t="s">
        <v>6738</v>
      </c>
      <c r="B19" s="12">
        <v>5524</v>
      </c>
      <c r="C19" s="16">
        <v>1076</v>
      </c>
      <c r="D19" s="16" t="s">
        <v>6789</v>
      </c>
      <c r="E19" s="11" t="s">
        <v>6790</v>
      </c>
      <c r="F19" s="16" t="s">
        <v>697</v>
      </c>
      <c r="G19" s="16" t="s">
        <v>6791</v>
      </c>
      <c r="H19" s="16" t="s">
        <v>6792</v>
      </c>
      <c r="I19" s="11" t="s">
        <v>6793</v>
      </c>
      <c r="J19" s="16" t="s">
        <v>6794</v>
      </c>
      <c r="K19" s="16" t="s">
        <v>6795</v>
      </c>
      <c r="L19" s="16" t="s">
        <v>6796</v>
      </c>
      <c r="M19" s="16" t="s">
        <v>6743</v>
      </c>
      <c r="N19" s="16" t="s">
        <v>6797</v>
      </c>
      <c r="O19" s="16" t="s">
        <v>6798</v>
      </c>
      <c r="P19" s="16"/>
    </row>
    <row r="20" spans="1:16" ht="35.25">
      <c r="A20" s="16" t="s">
        <v>6749</v>
      </c>
      <c r="B20" s="12">
        <v>5524</v>
      </c>
      <c r="C20" s="16">
        <v>1772</v>
      </c>
      <c r="D20" s="16" t="s">
        <v>6799</v>
      </c>
      <c r="E20" s="11" t="s">
        <v>6800</v>
      </c>
      <c r="F20" s="16" t="s">
        <v>697</v>
      </c>
      <c r="G20" s="16" t="s">
        <v>6784</v>
      </c>
      <c r="H20" s="16" t="s">
        <v>6801</v>
      </c>
      <c r="I20" s="11" t="s">
        <v>6802</v>
      </c>
      <c r="J20" s="16" t="s">
        <v>6803</v>
      </c>
      <c r="K20" s="16" t="s">
        <v>6804</v>
      </c>
      <c r="L20" s="16" t="s">
        <v>6805</v>
      </c>
      <c r="M20" s="16" t="s">
        <v>6743</v>
      </c>
      <c r="N20" s="16" t="s">
        <v>6806</v>
      </c>
      <c r="O20" s="11" t="s">
        <v>6807</v>
      </c>
      <c r="P20" s="16" t="s">
        <v>6808</v>
      </c>
    </row>
    <row r="21" spans="1:16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</row>
    <row r="22" spans="1:16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</row>
    <row r="23" spans="1:16">
      <c r="A23" s="25" t="s">
        <v>6809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</row>
    <row r="24" spans="1:16">
      <c r="A24" s="30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</row>
    <row r="25" spans="1:16">
      <c r="A25" s="30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</row>
    <row r="26" spans="1:16">
      <c r="A26" s="11"/>
      <c r="B26" s="11"/>
      <c r="C26" s="11"/>
      <c r="D26" s="25" t="s">
        <v>663</v>
      </c>
      <c r="E26" s="30"/>
      <c r="F26" s="30"/>
      <c r="G26" s="30"/>
      <c r="H26" s="25" t="s">
        <v>664</v>
      </c>
      <c r="I26" s="30"/>
      <c r="J26" s="30"/>
      <c r="K26" s="25" t="s">
        <v>667</v>
      </c>
      <c r="L26" s="30"/>
      <c r="M26" s="30"/>
      <c r="N26" s="25" t="s">
        <v>668</v>
      </c>
      <c r="O26" s="30"/>
      <c r="P26" s="30"/>
    </row>
    <row r="27" spans="1:16" ht="30">
      <c r="A27" s="11" t="s">
        <v>1</v>
      </c>
      <c r="B27" s="9" t="s">
        <v>6725</v>
      </c>
      <c r="C27" s="11" t="s">
        <v>669</v>
      </c>
      <c r="D27" s="9" t="s">
        <v>670</v>
      </c>
      <c r="E27" s="9" t="s">
        <v>671</v>
      </c>
      <c r="F27" s="9" t="s">
        <v>672</v>
      </c>
      <c r="G27" s="9" t="s">
        <v>673</v>
      </c>
      <c r="H27" s="9" t="s">
        <v>670</v>
      </c>
      <c r="I27" s="9" t="s">
        <v>671</v>
      </c>
      <c r="J27" s="9" t="s">
        <v>673</v>
      </c>
      <c r="K27" s="9" t="s">
        <v>670</v>
      </c>
      <c r="L27" s="9" t="s">
        <v>671</v>
      </c>
      <c r="M27" s="9" t="s">
        <v>673</v>
      </c>
      <c r="N27" s="9" t="s">
        <v>670</v>
      </c>
      <c r="O27" s="9" t="s">
        <v>671</v>
      </c>
      <c r="P27" s="9" t="s">
        <v>673</v>
      </c>
    </row>
    <row r="28" spans="1:16" ht="30">
      <c r="A28" s="12" t="s">
        <v>6726</v>
      </c>
      <c r="B28" s="12">
        <v>437323</v>
      </c>
      <c r="C28" s="12">
        <v>65301</v>
      </c>
      <c r="D28" s="12" t="s">
        <v>6779</v>
      </c>
      <c r="E28" s="9" t="s">
        <v>6780</v>
      </c>
      <c r="F28" s="16" t="s">
        <v>697</v>
      </c>
      <c r="G28" s="12" t="s">
        <v>6781</v>
      </c>
      <c r="H28" s="12" t="s">
        <v>6782</v>
      </c>
      <c r="I28" s="9" t="s">
        <v>6783</v>
      </c>
      <c r="J28" s="12" t="s">
        <v>6784</v>
      </c>
      <c r="K28" s="16" t="s">
        <v>6785</v>
      </c>
      <c r="L28" s="16" t="s">
        <v>6786</v>
      </c>
      <c r="M28" s="16" t="s">
        <v>6743</v>
      </c>
      <c r="N28" s="16" t="s">
        <v>6787</v>
      </c>
      <c r="O28" s="16" t="s">
        <v>6788</v>
      </c>
      <c r="P28" s="16"/>
    </row>
    <row r="29" spans="1:16" ht="35.25">
      <c r="A29" s="16" t="s">
        <v>6738</v>
      </c>
      <c r="B29" s="12">
        <v>5524</v>
      </c>
      <c r="C29" s="16">
        <v>1076</v>
      </c>
      <c r="D29" s="16" t="s">
        <v>6789</v>
      </c>
      <c r="E29" s="11" t="s">
        <v>6790</v>
      </c>
      <c r="F29" s="16" t="s">
        <v>697</v>
      </c>
      <c r="G29" s="16" t="s">
        <v>6791</v>
      </c>
      <c r="H29" s="16" t="s">
        <v>6792</v>
      </c>
      <c r="I29" s="11" t="s">
        <v>6793</v>
      </c>
      <c r="J29" s="16" t="s">
        <v>6794</v>
      </c>
      <c r="K29" s="16" t="s">
        <v>6795</v>
      </c>
      <c r="L29" s="16" t="s">
        <v>6796</v>
      </c>
      <c r="M29" s="16" t="s">
        <v>6743</v>
      </c>
      <c r="N29" s="16" t="s">
        <v>6797</v>
      </c>
      <c r="O29" s="16" t="s">
        <v>6798</v>
      </c>
      <c r="P29" s="16"/>
    </row>
    <row r="30" spans="1:16" ht="35.25">
      <c r="A30" s="16" t="s">
        <v>6749</v>
      </c>
      <c r="B30" s="12">
        <v>5524</v>
      </c>
      <c r="C30" s="16">
        <v>1772</v>
      </c>
      <c r="D30" s="16" t="s">
        <v>6799</v>
      </c>
      <c r="E30" s="11" t="s">
        <v>6800</v>
      </c>
      <c r="F30" s="16" t="s">
        <v>697</v>
      </c>
      <c r="G30" s="16" t="s">
        <v>6784</v>
      </c>
      <c r="H30" s="16" t="s">
        <v>6801</v>
      </c>
      <c r="I30" s="11" t="s">
        <v>6802</v>
      </c>
      <c r="J30" s="16" t="s">
        <v>6803</v>
      </c>
      <c r="K30" s="16" t="s">
        <v>6804</v>
      </c>
      <c r="L30" s="16" t="s">
        <v>6805</v>
      </c>
      <c r="M30" s="16" t="s">
        <v>6743</v>
      </c>
      <c r="N30" s="16" t="s">
        <v>6806</v>
      </c>
      <c r="O30" s="11" t="s">
        <v>6807</v>
      </c>
      <c r="P30" s="16" t="s">
        <v>6808</v>
      </c>
    </row>
    <row r="31" spans="1:16">
      <c r="A31" s="16"/>
      <c r="B31" s="16"/>
      <c r="C31" s="16"/>
      <c r="D31" s="16"/>
      <c r="E31" s="16"/>
      <c r="F31" s="16"/>
      <c r="G31" s="16"/>
      <c r="H31" s="16"/>
      <c r="I31" s="16"/>
      <c r="J31" s="16"/>
    </row>
    <row r="32" spans="1:16">
      <c r="A32" s="16"/>
      <c r="B32" s="16"/>
      <c r="C32" s="16"/>
      <c r="D32" s="16"/>
      <c r="E32" s="16"/>
      <c r="F32" s="16"/>
      <c r="G32" s="16"/>
      <c r="H32" s="16"/>
      <c r="I32" s="16"/>
      <c r="J32" s="16"/>
    </row>
    <row r="33" spans="1:16">
      <c r="A33" s="25" t="s">
        <v>6810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</row>
    <row r="34" spans="1:16">
      <c r="A34" s="30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</row>
    <row r="35" spans="1:16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</row>
    <row r="36" spans="1:16">
      <c r="A36" s="11"/>
      <c r="B36" s="11"/>
      <c r="C36" s="11"/>
      <c r="D36" s="25" t="s">
        <v>663</v>
      </c>
      <c r="E36" s="30"/>
      <c r="F36" s="30"/>
      <c r="G36" s="30"/>
      <c r="H36" s="25" t="s">
        <v>664</v>
      </c>
      <c r="I36" s="30"/>
      <c r="J36" s="30"/>
      <c r="K36" s="25" t="s">
        <v>667</v>
      </c>
      <c r="L36" s="30"/>
      <c r="M36" s="30"/>
      <c r="N36" s="25" t="s">
        <v>668</v>
      </c>
      <c r="O36" s="30"/>
      <c r="P36" s="30"/>
    </row>
    <row r="37" spans="1:16" ht="30">
      <c r="A37" s="11" t="s">
        <v>1</v>
      </c>
      <c r="B37" s="9" t="s">
        <v>6725</v>
      </c>
      <c r="C37" s="11" t="s">
        <v>669</v>
      </c>
      <c r="D37" s="9" t="s">
        <v>670</v>
      </c>
      <c r="E37" s="9" t="s">
        <v>671</v>
      </c>
      <c r="F37" s="9" t="s">
        <v>672</v>
      </c>
      <c r="G37" s="9" t="s">
        <v>673</v>
      </c>
      <c r="H37" s="9" t="s">
        <v>670</v>
      </c>
      <c r="I37" s="9" t="s">
        <v>671</v>
      </c>
      <c r="J37" s="9" t="s">
        <v>673</v>
      </c>
      <c r="K37" s="9" t="s">
        <v>670</v>
      </c>
      <c r="L37" s="9" t="s">
        <v>671</v>
      </c>
      <c r="M37" s="9" t="s">
        <v>673</v>
      </c>
      <c r="N37" s="9" t="s">
        <v>670</v>
      </c>
      <c r="O37" s="9" t="s">
        <v>671</v>
      </c>
      <c r="P37" s="9" t="s">
        <v>673</v>
      </c>
    </row>
    <row r="38" spans="1:16" ht="35.25">
      <c r="A38" s="16" t="s">
        <v>6738</v>
      </c>
      <c r="B38" s="12">
        <v>63838</v>
      </c>
      <c r="C38" s="16">
        <v>8369</v>
      </c>
      <c r="D38" s="16" t="s">
        <v>6811</v>
      </c>
      <c r="E38" s="11" t="s">
        <v>6812</v>
      </c>
      <c r="F38" s="16" t="s">
        <v>697</v>
      </c>
      <c r="G38" s="16" t="s">
        <v>6813</v>
      </c>
      <c r="H38" s="16" t="s">
        <v>6814</v>
      </c>
      <c r="I38" s="11" t="s">
        <v>6815</v>
      </c>
      <c r="J38" s="16" t="s">
        <v>6816</v>
      </c>
      <c r="K38" s="16" t="s">
        <v>6817</v>
      </c>
      <c r="L38" s="16" t="s">
        <v>6818</v>
      </c>
      <c r="M38" s="16" t="s">
        <v>6743</v>
      </c>
      <c r="N38" s="16" t="s">
        <v>6819</v>
      </c>
      <c r="O38" s="11" t="s">
        <v>6820</v>
      </c>
      <c r="P38" s="16" t="s">
        <v>6821</v>
      </c>
    </row>
    <row r="39" spans="1:16" ht="35.25">
      <c r="A39" s="16" t="s">
        <v>6749</v>
      </c>
      <c r="B39" s="12">
        <v>63838</v>
      </c>
      <c r="C39" s="16">
        <v>13885</v>
      </c>
      <c r="D39" s="16" t="s">
        <v>6822</v>
      </c>
      <c r="E39" s="16" t="s">
        <v>6823</v>
      </c>
      <c r="F39" s="16">
        <v>0.58899999999999997</v>
      </c>
      <c r="G39" s="16" t="s">
        <v>6743</v>
      </c>
      <c r="H39" s="16" t="s">
        <v>6824</v>
      </c>
      <c r="I39" s="16" t="s">
        <v>6825</v>
      </c>
      <c r="J39" s="16" t="s">
        <v>6743</v>
      </c>
      <c r="K39" s="11" t="s">
        <v>729</v>
      </c>
      <c r="L39" s="16" t="s">
        <v>6826</v>
      </c>
      <c r="M39" s="16">
        <v>-0.03</v>
      </c>
      <c r="N39" s="16" t="s">
        <v>6827</v>
      </c>
      <c r="O39" s="11" t="s">
        <v>6439</v>
      </c>
      <c r="P39" s="16" t="s">
        <v>6828</v>
      </c>
    </row>
    <row r="40" spans="1:16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</row>
    <row r="41" spans="1:16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</row>
    <row r="42" spans="1:16">
      <c r="A42" s="25" t="s">
        <v>6829</v>
      </c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</row>
    <row r="43" spans="1:16">
      <c r="A43" s="30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</row>
    <row r="44" spans="1:16">
      <c r="A44" s="30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</row>
    <row r="45" spans="1:16">
      <c r="A45" s="11"/>
      <c r="B45" s="11"/>
      <c r="C45" s="11"/>
      <c r="D45" s="25" t="s">
        <v>663</v>
      </c>
      <c r="E45" s="30"/>
      <c r="F45" s="30"/>
      <c r="G45" s="30"/>
      <c r="H45" s="25" t="s">
        <v>664</v>
      </c>
      <c r="I45" s="30"/>
      <c r="J45" s="30"/>
      <c r="K45" s="25" t="s">
        <v>667</v>
      </c>
      <c r="L45" s="30"/>
      <c r="M45" s="30"/>
      <c r="N45" s="25" t="s">
        <v>668</v>
      </c>
      <c r="O45" s="30"/>
      <c r="P45" s="30"/>
    </row>
    <row r="46" spans="1:16" ht="30">
      <c r="A46" s="11" t="s">
        <v>1</v>
      </c>
      <c r="B46" s="9" t="s">
        <v>6725</v>
      </c>
      <c r="C46" s="11" t="s">
        <v>669</v>
      </c>
      <c r="D46" s="9" t="s">
        <v>670</v>
      </c>
      <c r="E46" s="9" t="s">
        <v>671</v>
      </c>
      <c r="F46" s="9" t="s">
        <v>672</v>
      </c>
      <c r="G46" s="9" t="s">
        <v>673</v>
      </c>
      <c r="H46" s="9" t="s">
        <v>670</v>
      </c>
      <c r="I46" s="9" t="s">
        <v>671</v>
      </c>
      <c r="J46" s="9" t="s">
        <v>673</v>
      </c>
      <c r="K46" s="9" t="s">
        <v>670</v>
      </c>
      <c r="L46" s="9" t="s">
        <v>671</v>
      </c>
      <c r="M46" s="9" t="s">
        <v>673</v>
      </c>
      <c r="N46" s="9" t="s">
        <v>670</v>
      </c>
      <c r="O46" s="9" t="s">
        <v>671</v>
      </c>
      <c r="P46" s="9" t="s">
        <v>673</v>
      </c>
    </row>
    <row r="47" spans="1:16" ht="35.25">
      <c r="A47" s="12" t="s">
        <v>6726</v>
      </c>
      <c r="B47" s="12">
        <v>99842</v>
      </c>
      <c r="C47" s="12">
        <v>49924</v>
      </c>
      <c r="D47" s="12" t="s">
        <v>6830</v>
      </c>
      <c r="E47" s="9" t="s">
        <v>6831</v>
      </c>
      <c r="F47" s="16" t="s">
        <v>697</v>
      </c>
      <c r="G47" s="12" t="s">
        <v>6748</v>
      </c>
      <c r="H47" s="12" t="s">
        <v>6832</v>
      </c>
      <c r="I47" s="9" t="s">
        <v>6833</v>
      </c>
      <c r="J47" s="12" t="s">
        <v>6834</v>
      </c>
      <c r="K47" s="11" t="s">
        <v>3702</v>
      </c>
      <c r="L47" s="16" t="s">
        <v>6835</v>
      </c>
      <c r="M47" s="16">
        <v>-0.184</v>
      </c>
      <c r="N47" s="16" t="s">
        <v>6836</v>
      </c>
      <c r="O47" s="11" t="s">
        <v>6837</v>
      </c>
      <c r="P47" s="16" t="s">
        <v>6838</v>
      </c>
    </row>
    <row r="48" spans="1:16" ht="35.25">
      <c r="A48" s="16" t="s">
        <v>6738</v>
      </c>
      <c r="B48" s="12">
        <v>236981</v>
      </c>
      <c r="C48" s="16">
        <v>31100</v>
      </c>
      <c r="D48" s="16" t="s">
        <v>6839</v>
      </c>
      <c r="E48" s="11" t="s">
        <v>6840</v>
      </c>
      <c r="F48" s="16" t="s">
        <v>697</v>
      </c>
      <c r="G48" s="16" t="s">
        <v>6841</v>
      </c>
      <c r="H48" s="16" t="s">
        <v>6842</v>
      </c>
      <c r="I48" s="11" t="s">
        <v>6843</v>
      </c>
      <c r="J48" s="16" t="s">
        <v>6844</v>
      </c>
      <c r="K48" s="16" t="s">
        <v>4626</v>
      </c>
      <c r="L48" s="11" t="s">
        <v>6845</v>
      </c>
      <c r="M48" s="16" t="s">
        <v>6846</v>
      </c>
      <c r="N48" s="16" t="s">
        <v>6847</v>
      </c>
      <c r="O48" s="16" t="s">
        <v>6848</v>
      </c>
      <c r="P48" s="16"/>
    </row>
    <row r="49" spans="1:16" ht="35.25">
      <c r="A49" s="16" t="s">
        <v>6749</v>
      </c>
      <c r="B49" s="12">
        <v>236981</v>
      </c>
      <c r="C49" s="16">
        <v>53086</v>
      </c>
      <c r="D49" s="16" t="s">
        <v>6849</v>
      </c>
      <c r="E49" s="11" t="s">
        <v>6850</v>
      </c>
      <c r="F49" s="16" t="s">
        <v>697</v>
      </c>
      <c r="G49" s="16" t="s">
        <v>6748</v>
      </c>
      <c r="H49" s="16" t="s">
        <v>6851</v>
      </c>
      <c r="I49" s="11" t="s">
        <v>6852</v>
      </c>
      <c r="J49" s="16" t="s">
        <v>6853</v>
      </c>
      <c r="K49" s="16" t="s">
        <v>6854</v>
      </c>
      <c r="L49" s="11" t="s">
        <v>6855</v>
      </c>
      <c r="M49" s="16" t="s">
        <v>6856</v>
      </c>
      <c r="N49" s="16" t="s">
        <v>6857</v>
      </c>
      <c r="O49" s="11" t="s">
        <v>745</v>
      </c>
      <c r="P49" s="16" t="s">
        <v>6858</v>
      </c>
    </row>
    <row r="50" spans="1:16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</row>
    <row r="51" spans="1:16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</row>
    <row r="52" spans="1:16">
      <c r="A52" s="25" t="s">
        <v>6859</v>
      </c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</row>
    <row r="53" spans="1:16">
      <c r="A53" s="30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</row>
    <row r="54" spans="1:16">
      <c r="A54" s="30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</row>
    <row r="55" spans="1:16">
      <c r="A55" s="11"/>
      <c r="B55" s="11"/>
      <c r="C55" s="11"/>
      <c r="D55" s="25" t="s">
        <v>663</v>
      </c>
      <c r="E55" s="30"/>
      <c r="F55" s="30"/>
      <c r="G55" s="30"/>
      <c r="H55" s="25" t="s">
        <v>664</v>
      </c>
      <c r="I55" s="30"/>
      <c r="J55" s="30"/>
      <c r="K55" s="25" t="s">
        <v>667</v>
      </c>
      <c r="L55" s="30"/>
      <c r="M55" s="30"/>
      <c r="N55" s="25" t="s">
        <v>668</v>
      </c>
      <c r="O55" s="30"/>
      <c r="P55" s="30"/>
    </row>
    <row r="56" spans="1:16" ht="30">
      <c r="A56" s="11" t="s">
        <v>1</v>
      </c>
      <c r="B56" s="9" t="s">
        <v>6725</v>
      </c>
      <c r="C56" s="11" t="s">
        <v>669</v>
      </c>
      <c r="D56" s="9" t="s">
        <v>670</v>
      </c>
      <c r="E56" s="9" t="s">
        <v>671</v>
      </c>
      <c r="F56" s="9" t="s">
        <v>672</v>
      </c>
      <c r="G56" s="9" t="s">
        <v>673</v>
      </c>
      <c r="H56" s="9" t="s">
        <v>670</v>
      </c>
      <c r="I56" s="9" t="s">
        <v>671</v>
      </c>
      <c r="J56" s="9" t="s">
        <v>673</v>
      </c>
      <c r="K56" s="9" t="s">
        <v>670</v>
      </c>
      <c r="L56" s="9" t="s">
        <v>671</v>
      </c>
      <c r="M56" s="9" t="s">
        <v>673</v>
      </c>
      <c r="N56" s="9" t="s">
        <v>670</v>
      </c>
      <c r="O56" s="9" t="s">
        <v>671</v>
      </c>
      <c r="P56" s="9" t="s">
        <v>673</v>
      </c>
    </row>
    <row r="57" spans="1:16" ht="35.25">
      <c r="A57" s="16" t="s">
        <v>6738</v>
      </c>
      <c r="B57" s="12">
        <v>44951</v>
      </c>
      <c r="C57" s="16">
        <v>6316</v>
      </c>
      <c r="D57" s="16" t="s">
        <v>6860</v>
      </c>
      <c r="E57" s="11" t="s">
        <v>6861</v>
      </c>
      <c r="F57" s="16" t="s">
        <v>697</v>
      </c>
      <c r="G57" s="16" t="s">
        <v>6862</v>
      </c>
      <c r="H57" s="16" t="s">
        <v>6863</v>
      </c>
      <c r="I57" s="11" t="s">
        <v>6864</v>
      </c>
      <c r="J57" s="16" t="s">
        <v>6865</v>
      </c>
      <c r="K57" s="16" t="s">
        <v>6866</v>
      </c>
      <c r="L57" s="11" t="s">
        <v>6867</v>
      </c>
      <c r="M57" s="16" t="s">
        <v>6862</v>
      </c>
      <c r="N57" s="16" t="s">
        <v>6868</v>
      </c>
      <c r="O57" s="11" t="s">
        <v>6869</v>
      </c>
      <c r="P57" s="16" t="s">
        <v>6858</v>
      </c>
    </row>
    <row r="58" spans="1:16" ht="35.25">
      <c r="A58" s="16" t="s">
        <v>6749</v>
      </c>
      <c r="B58" s="16">
        <v>44951</v>
      </c>
      <c r="C58" s="16">
        <v>9706</v>
      </c>
      <c r="D58" s="16" t="s">
        <v>6870</v>
      </c>
      <c r="E58" s="11" t="s">
        <v>6871</v>
      </c>
      <c r="F58" s="16" t="s">
        <v>697</v>
      </c>
      <c r="G58" s="16" t="s">
        <v>6841</v>
      </c>
      <c r="H58" s="16" t="s">
        <v>6872</v>
      </c>
      <c r="I58" s="11" t="s">
        <v>6873</v>
      </c>
      <c r="J58" s="16" t="s">
        <v>6874</v>
      </c>
      <c r="K58" s="16" t="s">
        <v>6875</v>
      </c>
      <c r="L58" s="11" t="s">
        <v>6876</v>
      </c>
      <c r="M58" s="16">
        <v>-0.04</v>
      </c>
      <c r="N58" s="16" t="s">
        <v>6877</v>
      </c>
      <c r="O58" s="11" t="s">
        <v>6878</v>
      </c>
      <c r="P58" s="16" t="s">
        <v>6879</v>
      </c>
    </row>
    <row r="59" spans="1:16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</row>
    <row r="60" spans="1:16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</row>
    <row r="61" spans="1:16">
      <c r="A61" s="25" t="s">
        <v>6880</v>
      </c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</row>
    <row r="62" spans="1:16">
      <c r="A62" s="30"/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</row>
    <row r="63" spans="1:16">
      <c r="A63" s="30"/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</row>
    <row r="64" spans="1:16">
      <c r="A64" s="11"/>
      <c r="B64" s="11"/>
      <c r="C64" s="11"/>
      <c r="D64" s="25" t="s">
        <v>663</v>
      </c>
      <c r="E64" s="30"/>
      <c r="F64" s="30"/>
      <c r="G64" s="30"/>
      <c r="H64" s="25" t="s">
        <v>664</v>
      </c>
      <c r="I64" s="30"/>
      <c r="J64" s="30"/>
      <c r="K64" s="25" t="s">
        <v>667</v>
      </c>
      <c r="L64" s="30"/>
      <c r="M64" s="30"/>
      <c r="N64" s="25" t="s">
        <v>668</v>
      </c>
      <c r="O64" s="30"/>
      <c r="P64" s="30"/>
    </row>
    <row r="65" spans="1:18" ht="30">
      <c r="A65" s="11" t="s">
        <v>1</v>
      </c>
      <c r="B65" s="9" t="s">
        <v>6725</v>
      </c>
      <c r="C65" s="11" t="s">
        <v>669</v>
      </c>
      <c r="D65" s="9" t="s">
        <v>670</v>
      </c>
      <c r="E65" s="9" t="s">
        <v>671</v>
      </c>
      <c r="F65" s="9" t="s">
        <v>672</v>
      </c>
      <c r="G65" s="9" t="s">
        <v>673</v>
      </c>
      <c r="H65" s="9" t="s">
        <v>670</v>
      </c>
      <c r="I65" s="9" t="s">
        <v>671</v>
      </c>
      <c r="J65" s="9" t="s">
        <v>673</v>
      </c>
      <c r="K65" s="9" t="s">
        <v>670</v>
      </c>
      <c r="L65" s="9" t="s">
        <v>671</v>
      </c>
      <c r="M65" s="9" t="s">
        <v>673</v>
      </c>
      <c r="N65" s="9" t="s">
        <v>670</v>
      </c>
      <c r="O65" s="9" t="s">
        <v>671</v>
      </c>
      <c r="P65" s="9" t="s">
        <v>673</v>
      </c>
    </row>
    <row r="66" spans="1:18" ht="35.25">
      <c r="A66" s="16" t="s">
        <v>6738</v>
      </c>
      <c r="B66" s="12">
        <v>10000</v>
      </c>
      <c r="C66" s="16">
        <v>850</v>
      </c>
      <c r="D66" s="16" t="s">
        <v>6881</v>
      </c>
      <c r="E66" s="11" t="s">
        <v>6882</v>
      </c>
      <c r="F66" s="16" t="s">
        <v>697</v>
      </c>
      <c r="G66" s="16" t="s">
        <v>6883</v>
      </c>
      <c r="H66" s="16" t="s">
        <v>6884</v>
      </c>
      <c r="I66" s="16" t="s">
        <v>6885</v>
      </c>
      <c r="J66" s="16" t="s">
        <v>6743</v>
      </c>
      <c r="K66" s="16" t="s">
        <v>6886</v>
      </c>
      <c r="L66" s="16" t="s">
        <v>6887</v>
      </c>
      <c r="M66" s="16" t="s">
        <v>6743</v>
      </c>
      <c r="N66" s="16" t="s">
        <v>6888</v>
      </c>
      <c r="O66" s="11" t="s">
        <v>6889</v>
      </c>
      <c r="P66" s="16" t="s">
        <v>6732</v>
      </c>
    </row>
    <row r="67" spans="1:18" ht="35.25">
      <c r="A67" s="16" t="s">
        <v>6749</v>
      </c>
      <c r="B67" s="12">
        <v>10000</v>
      </c>
      <c r="C67" s="16">
        <v>1543</v>
      </c>
      <c r="D67" s="16" t="s">
        <v>6890</v>
      </c>
      <c r="E67" s="11" t="s">
        <v>6891</v>
      </c>
      <c r="F67" s="16" t="s">
        <v>697</v>
      </c>
      <c r="G67" s="16" t="s">
        <v>6784</v>
      </c>
      <c r="H67" s="16" t="s">
        <v>6892</v>
      </c>
      <c r="I67" s="11" t="s">
        <v>6893</v>
      </c>
      <c r="J67" s="16" t="s">
        <v>6735</v>
      </c>
      <c r="K67" s="16" t="s">
        <v>6894</v>
      </c>
      <c r="L67" s="16" t="s">
        <v>6895</v>
      </c>
      <c r="M67" s="16" t="s">
        <v>6743</v>
      </c>
      <c r="N67" s="16" t="s">
        <v>6896</v>
      </c>
      <c r="O67" s="11" t="s">
        <v>6897</v>
      </c>
      <c r="P67" s="16" t="s">
        <v>6898</v>
      </c>
    </row>
    <row r="68" spans="1:18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</row>
    <row r="69" spans="1:18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</row>
    <row r="70" spans="1:18">
      <c r="A70" s="25" t="s">
        <v>6899</v>
      </c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19"/>
      <c r="R70" s="19"/>
    </row>
    <row r="71" spans="1:18">
      <c r="A71" s="30"/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</row>
    <row r="72" spans="1:18">
      <c r="A72" s="30"/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</row>
    <row r="73" spans="1:18">
      <c r="A73" s="11"/>
      <c r="B73" s="11"/>
      <c r="C73" s="11"/>
      <c r="D73" s="25" t="s">
        <v>663</v>
      </c>
      <c r="E73" s="30"/>
      <c r="F73" s="30"/>
      <c r="G73" s="30"/>
      <c r="H73" s="25" t="s">
        <v>664</v>
      </c>
      <c r="I73" s="30"/>
      <c r="J73" s="30"/>
      <c r="K73" s="25" t="s">
        <v>667</v>
      </c>
      <c r="L73" s="30"/>
      <c r="M73" s="30"/>
      <c r="N73" s="25" t="s">
        <v>668</v>
      </c>
      <c r="O73" s="30"/>
      <c r="P73" s="30"/>
    </row>
    <row r="74" spans="1:18" ht="30">
      <c r="A74" s="11" t="s">
        <v>1</v>
      </c>
      <c r="B74" s="9" t="s">
        <v>6725</v>
      </c>
      <c r="C74" s="11" t="s">
        <v>669</v>
      </c>
      <c r="D74" s="9" t="s">
        <v>670</v>
      </c>
      <c r="E74" s="9" t="s">
        <v>671</v>
      </c>
      <c r="F74" s="9" t="s">
        <v>672</v>
      </c>
      <c r="G74" s="9" t="s">
        <v>673</v>
      </c>
      <c r="H74" s="9" t="s">
        <v>670</v>
      </c>
      <c r="I74" s="9" t="s">
        <v>671</v>
      </c>
      <c r="J74" s="9" t="s">
        <v>673</v>
      </c>
      <c r="K74" s="9" t="s">
        <v>670</v>
      </c>
      <c r="L74" s="9" t="s">
        <v>671</v>
      </c>
      <c r="M74" s="9" t="s">
        <v>673</v>
      </c>
      <c r="N74" s="9" t="s">
        <v>670</v>
      </c>
      <c r="O74" s="9" t="s">
        <v>671</v>
      </c>
      <c r="P74" s="9" t="s">
        <v>673</v>
      </c>
    </row>
    <row r="75" spans="1:18" ht="30">
      <c r="A75" s="12" t="s">
        <v>6726</v>
      </c>
      <c r="B75" s="12">
        <v>22346</v>
      </c>
      <c r="C75" s="12">
        <v>3567</v>
      </c>
      <c r="D75" s="12" t="s">
        <v>6900</v>
      </c>
      <c r="E75" s="9" t="s">
        <v>6901</v>
      </c>
      <c r="F75" s="16" t="s">
        <v>697</v>
      </c>
      <c r="G75" s="12" t="s">
        <v>6784</v>
      </c>
      <c r="H75" s="12" t="s">
        <v>6902</v>
      </c>
      <c r="I75" s="12" t="s">
        <v>6903</v>
      </c>
      <c r="J75" s="12" t="s">
        <v>6743</v>
      </c>
      <c r="K75" s="1" t="s">
        <v>6904</v>
      </c>
      <c r="L75" s="8" t="s">
        <v>6905</v>
      </c>
      <c r="M75" s="8">
        <v>-0.20100000000000001</v>
      </c>
      <c r="N75" s="8" t="s">
        <v>6906</v>
      </c>
      <c r="O75" s="1" t="s">
        <v>6907</v>
      </c>
      <c r="P75" s="8" t="s">
        <v>6908</v>
      </c>
    </row>
    <row r="76" spans="1:18" ht="35.25">
      <c r="A76" s="16" t="s">
        <v>6738</v>
      </c>
      <c r="B76" s="12">
        <v>15148</v>
      </c>
      <c r="C76" s="16">
        <v>3097</v>
      </c>
      <c r="D76" s="16" t="s">
        <v>6909</v>
      </c>
      <c r="E76" s="11" t="s">
        <v>6910</v>
      </c>
      <c r="F76" s="16" t="s">
        <v>697</v>
      </c>
      <c r="G76" s="16" t="s">
        <v>6856</v>
      </c>
      <c r="H76" s="16" t="s">
        <v>6911</v>
      </c>
      <c r="I76" s="11" t="s">
        <v>6912</v>
      </c>
      <c r="J76" s="16" t="s">
        <v>6913</v>
      </c>
      <c r="K76" s="8" t="s">
        <v>6914</v>
      </c>
      <c r="L76" s="8" t="s">
        <v>6915</v>
      </c>
      <c r="M76" s="8" t="s">
        <v>6743</v>
      </c>
      <c r="N76" s="8" t="s">
        <v>6916</v>
      </c>
      <c r="O76" s="8" t="s">
        <v>6917</v>
      </c>
      <c r="P76" s="8"/>
    </row>
    <row r="77" spans="1:18" ht="35.25">
      <c r="A77" s="16" t="s">
        <v>6749</v>
      </c>
      <c r="B77" s="12">
        <v>15148</v>
      </c>
      <c r="C77" s="16">
        <v>3991</v>
      </c>
      <c r="D77" s="16" t="s">
        <v>6918</v>
      </c>
      <c r="E77" s="11" t="s">
        <v>6919</v>
      </c>
      <c r="F77" s="16" t="s">
        <v>697</v>
      </c>
      <c r="G77" s="16" t="s">
        <v>6920</v>
      </c>
      <c r="H77" s="16" t="s">
        <v>6921</v>
      </c>
      <c r="I77" s="11" t="s">
        <v>6922</v>
      </c>
      <c r="J77" s="16" t="s">
        <v>6923</v>
      </c>
      <c r="K77" s="8" t="s">
        <v>6924</v>
      </c>
      <c r="L77" s="8" t="s">
        <v>6925</v>
      </c>
      <c r="M77" s="8" t="s">
        <v>6743</v>
      </c>
      <c r="N77" s="8" t="s">
        <v>6926</v>
      </c>
      <c r="O77" s="1" t="s">
        <v>6927</v>
      </c>
      <c r="P77" s="8" t="s">
        <v>6928</v>
      </c>
    </row>
    <row r="78" spans="1:18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</row>
    <row r="79" spans="1:18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</row>
    <row r="80" spans="1:18">
      <c r="A80" s="25" t="s">
        <v>6929</v>
      </c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</row>
    <row r="81" spans="1:16">
      <c r="A81" s="30"/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</row>
    <row r="82" spans="1:16">
      <c r="A82" s="30"/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</row>
    <row r="83" spans="1:16">
      <c r="A83" s="11"/>
      <c r="B83" s="11"/>
      <c r="C83" s="11"/>
      <c r="D83" s="25" t="s">
        <v>663</v>
      </c>
      <c r="E83" s="30"/>
      <c r="F83" s="30"/>
      <c r="G83" s="30"/>
      <c r="H83" s="25" t="s">
        <v>664</v>
      </c>
      <c r="I83" s="30"/>
      <c r="J83" s="30"/>
      <c r="K83" s="25" t="s">
        <v>667</v>
      </c>
      <c r="L83" s="30"/>
      <c r="M83" s="30"/>
      <c r="N83" s="25" t="s">
        <v>668</v>
      </c>
      <c r="O83" s="30"/>
      <c r="P83" s="30"/>
    </row>
    <row r="84" spans="1:16" ht="30">
      <c r="A84" s="11" t="s">
        <v>1</v>
      </c>
      <c r="B84" s="9" t="s">
        <v>6725</v>
      </c>
      <c r="C84" s="11" t="s">
        <v>669</v>
      </c>
      <c r="D84" s="9" t="s">
        <v>670</v>
      </c>
      <c r="E84" s="9" t="s">
        <v>671</v>
      </c>
      <c r="F84" s="9" t="s">
        <v>672</v>
      </c>
      <c r="G84" s="9" t="s">
        <v>673</v>
      </c>
      <c r="H84" s="9" t="s">
        <v>670</v>
      </c>
      <c r="I84" s="9" t="s">
        <v>671</v>
      </c>
      <c r="J84" s="9" t="s">
        <v>673</v>
      </c>
      <c r="K84" s="9" t="s">
        <v>670</v>
      </c>
      <c r="L84" s="9" t="s">
        <v>671</v>
      </c>
      <c r="M84" s="9" t="s">
        <v>673</v>
      </c>
      <c r="N84" s="9" t="s">
        <v>670</v>
      </c>
      <c r="O84" s="9" t="s">
        <v>671</v>
      </c>
      <c r="P84" s="9" t="s">
        <v>673</v>
      </c>
    </row>
    <row r="85" spans="1:16" ht="30">
      <c r="A85" s="12" t="s">
        <v>6726</v>
      </c>
      <c r="B85" s="12">
        <v>122188</v>
      </c>
      <c r="C85" s="12">
        <v>53491</v>
      </c>
      <c r="D85" s="12" t="s">
        <v>6830</v>
      </c>
      <c r="E85" s="9" t="s">
        <v>6930</v>
      </c>
      <c r="F85" s="16" t="s">
        <v>697</v>
      </c>
      <c r="G85" s="12" t="s">
        <v>6816</v>
      </c>
      <c r="H85" s="12" t="s">
        <v>6931</v>
      </c>
      <c r="I85" s="9" t="s">
        <v>6932</v>
      </c>
      <c r="J85" s="12" t="s">
        <v>6913</v>
      </c>
      <c r="K85" s="1" t="s">
        <v>3760</v>
      </c>
      <c r="L85" s="8" t="s">
        <v>6933</v>
      </c>
      <c r="M85" s="8">
        <v>-0.185</v>
      </c>
      <c r="N85" s="8" t="s">
        <v>6934</v>
      </c>
      <c r="O85" s="1" t="s">
        <v>6935</v>
      </c>
      <c r="P85" s="8" t="s">
        <v>6936</v>
      </c>
    </row>
    <row r="86" spans="1:16" ht="35.25">
      <c r="A86" s="16" t="s">
        <v>6738</v>
      </c>
      <c r="B86" s="16">
        <v>370918</v>
      </c>
      <c r="C86" s="16">
        <v>49732</v>
      </c>
      <c r="D86" s="16" t="s">
        <v>6937</v>
      </c>
      <c r="E86" s="11" t="s">
        <v>6938</v>
      </c>
      <c r="F86" s="16" t="s">
        <v>697</v>
      </c>
      <c r="G86" s="16" t="s">
        <v>6834</v>
      </c>
      <c r="H86" s="16" t="s">
        <v>6939</v>
      </c>
      <c r="I86" s="11" t="s">
        <v>6940</v>
      </c>
      <c r="J86" s="16" t="s">
        <v>6941</v>
      </c>
      <c r="K86" s="8" t="s">
        <v>6942</v>
      </c>
      <c r="L86" s="1" t="s">
        <v>2283</v>
      </c>
      <c r="M86" s="8" t="s">
        <v>6943</v>
      </c>
      <c r="N86" s="8" t="s">
        <v>6944</v>
      </c>
      <c r="O86" s="1" t="s">
        <v>6477</v>
      </c>
      <c r="P86" s="8" t="s">
        <v>6945</v>
      </c>
    </row>
    <row r="87" spans="1:16" ht="35.25">
      <c r="A87" s="16" t="s">
        <v>6749</v>
      </c>
      <c r="B87" s="16">
        <v>370918</v>
      </c>
      <c r="C87" s="16">
        <v>82211</v>
      </c>
      <c r="D87" s="16" t="s">
        <v>6946</v>
      </c>
      <c r="E87" s="11" t="s">
        <v>6947</v>
      </c>
      <c r="F87" s="16" t="s">
        <v>697</v>
      </c>
      <c r="G87" s="16" t="s">
        <v>6923</v>
      </c>
      <c r="H87" s="16" t="s">
        <v>6948</v>
      </c>
      <c r="I87" s="11" t="s">
        <v>6949</v>
      </c>
      <c r="J87" s="16" t="s">
        <v>6803</v>
      </c>
      <c r="K87" s="8" t="s">
        <v>6950</v>
      </c>
      <c r="L87" s="8" t="s">
        <v>6951</v>
      </c>
      <c r="M87" s="8" t="s">
        <v>6743</v>
      </c>
      <c r="N87" s="8" t="s">
        <v>6952</v>
      </c>
      <c r="O87" s="1" t="s">
        <v>3487</v>
      </c>
      <c r="P87" s="8" t="s">
        <v>6953</v>
      </c>
    </row>
    <row r="88" spans="1:16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</row>
    <row r="89" spans="1:16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</row>
    <row r="90" spans="1:16">
      <c r="A90" s="17"/>
    </row>
    <row r="91" spans="1:16">
      <c r="A91" s="17"/>
    </row>
    <row r="92" spans="1:16">
      <c r="A92" s="17"/>
    </row>
    <row r="93" spans="1:16">
      <c r="A93" s="17"/>
    </row>
    <row r="94" spans="1:16">
      <c r="A94" s="17"/>
    </row>
    <row r="95" spans="1:16">
      <c r="A95" s="17"/>
    </row>
    <row r="96" spans="1:16">
      <c r="A96" s="17"/>
    </row>
    <row r="97" spans="1:1">
      <c r="A97" s="17"/>
    </row>
    <row r="98" spans="1:1">
      <c r="A98" s="17"/>
    </row>
    <row r="99" spans="1:1">
      <c r="A99" s="17"/>
    </row>
    <row r="100" spans="1:1">
      <c r="A100" s="17"/>
    </row>
    <row r="101" spans="1:1">
      <c r="A101" s="17"/>
    </row>
    <row r="102" spans="1:1">
      <c r="A102" s="17"/>
    </row>
    <row r="103" spans="1:1">
      <c r="A103" s="17"/>
    </row>
    <row r="104" spans="1:1">
      <c r="A104" s="17"/>
    </row>
    <row r="105" spans="1:1">
      <c r="A105" s="17"/>
    </row>
    <row r="106" spans="1:1">
      <c r="A106" s="17"/>
    </row>
    <row r="107" spans="1:1">
      <c r="A107" s="17"/>
    </row>
    <row r="108" spans="1:1">
      <c r="A108" s="17"/>
    </row>
    <row r="109" spans="1:1">
      <c r="A109" s="17"/>
    </row>
    <row r="110" spans="1:1">
      <c r="A110" s="17"/>
    </row>
    <row r="111" spans="1:1">
      <c r="A111" s="17"/>
    </row>
    <row r="112" spans="1:1">
      <c r="A112" s="17"/>
    </row>
    <row r="113" spans="1:1">
      <c r="A113" s="17"/>
    </row>
    <row r="114" spans="1:1">
      <c r="A114" s="17"/>
    </row>
    <row r="115" spans="1:1">
      <c r="A115" s="17"/>
    </row>
    <row r="116" spans="1:1">
      <c r="A116" s="17"/>
    </row>
    <row r="117" spans="1:1">
      <c r="A117" s="17"/>
    </row>
    <row r="118" spans="1:1">
      <c r="A118" s="17"/>
    </row>
    <row r="119" spans="1:1">
      <c r="A119" s="17"/>
    </row>
    <row r="120" spans="1:1">
      <c r="A120" s="17"/>
    </row>
    <row r="121" spans="1:1">
      <c r="A121" s="17"/>
    </row>
    <row r="122" spans="1:1">
      <c r="A122" s="17"/>
    </row>
    <row r="123" spans="1:1">
      <c r="A123" s="17"/>
    </row>
    <row r="124" spans="1:1">
      <c r="A124" s="17"/>
    </row>
    <row r="125" spans="1:1">
      <c r="A125" s="17"/>
    </row>
    <row r="126" spans="1:1">
      <c r="A126" s="17"/>
    </row>
    <row r="127" spans="1:1">
      <c r="A127" s="17"/>
    </row>
    <row r="128" spans="1:1">
      <c r="A128" s="17"/>
    </row>
    <row r="129" spans="1:1">
      <c r="A129" s="17"/>
    </row>
    <row r="130" spans="1:1">
      <c r="A130" s="17"/>
    </row>
    <row r="131" spans="1:1">
      <c r="A131" s="17"/>
    </row>
    <row r="132" spans="1:1">
      <c r="A132" s="17"/>
    </row>
    <row r="133" spans="1:1">
      <c r="A133" s="17"/>
    </row>
    <row r="134" spans="1:1">
      <c r="A134" s="17"/>
    </row>
    <row r="135" spans="1:1">
      <c r="A135" s="17"/>
    </row>
    <row r="136" spans="1:1">
      <c r="A136" s="17"/>
    </row>
    <row r="137" spans="1:1">
      <c r="A137" s="17"/>
    </row>
    <row r="138" spans="1:1">
      <c r="A138" s="17"/>
    </row>
    <row r="139" spans="1:1">
      <c r="A139" s="17"/>
    </row>
    <row r="140" spans="1:1">
      <c r="A140" s="17"/>
    </row>
    <row r="141" spans="1:1">
      <c r="A141" s="17"/>
    </row>
    <row r="142" spans="1:1">
      <c r="A142" s="17"/>
    </row>
    <row r="143" spans="1:1">
      <c r="A143" s="17"/>
    </row>
    <row r="144" spans="1:1">
      <c r="A144" s="17"/>
    </row>
    <row r="145" spans="1:1">
      <c r="A145" s="17"/>
    </row>
    <row r="146" spans="1:1">
      <c r="A146" s="17"/>
    </row>
    <row r="147" spans="1:1">
      <c r="A147" s="17"/>
    </row>
    <row r="148" spans="1:1">
      <c r="A148" s="17"/>
    </row>
    <row r="149" spans="1:1">
      <c r="A149" s="17"/>
    </row>
    <row r="150" spans="1:1">
      <c r="A150" s="17"/>
    </row>
    <row r="151" spans="1:1">
      <c r="A151" s="17"/>
    </row>
    <row r="152" spans="1:1">
      <c r="A152" s="17"/>
    </row>
    <row r="153" spans="1:1">
      <c r="A153" s="17"/>
    </row>
    <row r="154" spans="1:1">
      <c r="A154" s="17"/>
    </row>
    <row r="155" spans="1:1">
      <c r="A155" s="17"/>
    </row>
    <row r="156" spans="1:1">
      <c r="A156" s="17"/>
    </row>
    <row r="157" spans="1:1">
      <c r="A157" s="17"/>
    </row>
    <row r="158" spans="1:1">
      <c r="A158" s="17"/>
    </row>
    <row r="159" spans="1:1">
      <c r="A159" s="17"/>
    </row>
    <row r="160" spans="1:1">
      <c r="A160" s="17"/>
    </row>
    <row r="161" spans="1:1">
      <c r="A161" s="17"/>
    </row>
    <row r="162" spans="1:1">
      <c r="A162" s="17"/>
    </row>
    <row r="163" spans="1:1">
      <c r="A163" s="17"/>
    </row>
    <row r="164" spans="1:1">
      <c r="A164" s="17"/>
    </row>
    <row r="165" spans="1:1">
      <c r="A165" s="17"/>
    </row>
    <row r="166" spans="1:1">
      <c r="A166" s="17"/>
    </row>
    <row r="167" spans="1:1">
      <c r="A167" s="17"/>
    </row>
    <row r="168" spans="1:1">
      <c r="A168" s="17"/>
    </row>
    <row r="169" spans="1:1">
      <c r="A169" s="17"/>
    </row>
    <row r="170" spans="1:1">
      <c r="A170" s="17"/>
    </row>
    <row r="171" spans="1:1">
      <c r="A171" s="17"/>
    </row>
    <row r="172" spans="1:1">
      <c r="A172" s="17"/>
    </row>
    <row r="173" spans="1:1">
      <c r="A173" s="17"/>
    </row>
    <row r="174" spans="1:1">
      <c r="A174" s="17"/>
    </row>
    <row r="175" spans="1:1">
      <c r="A175" s="17"/>
    </row>
    <row r="176" spans="1:1">
      <c r="A176" s="17"/>
    </row>
    <row r="177" spans="1:1">
      <c r="A177" s="17"/>
    </row>
    <row r="178" spans="1:1">
      <c r="A178" s="17"/>
    </row>
    <row r="179" spans="1:1">
      <c r="A179" s="17"/>
    </row>
    <row r="180" spans="1:1">
      <c r="A180" s="17"/>
    </row>
    <row r="181" spans="1:1">
      <c r="A181" s="17"/>
    </row>
    <row r="182" spans="1:1">
      <c r="A182" s="17"/>
    </row>
    <row r="183" spans="1:1">
      <c r="A183" s="17"/>
    </row>
    <row r="184" spans="1:1">
      <c r="A184" s="17"/>
    </row>
    <row r="185" spans="1:1">
      <c r="A185" s="17"/>
    </row>
    <row r="186" spans="1:1">
      <c r="A186" s="17"/>
    </row>
    <row r="187" spans="1:1">
      <c r="A187" s="17"/>
    </row>
    <row r="188" spans="1:1">
      <c r="A188" s="17"/>
    </row>
    <row r="189" spans="1:1">
      <c r="A189" s="17"/>
    </row>
    <row r="190" spans="1:1">
      <c r="A190" s="17"/>
    </row>
    <row r="191" spans="1:1">
      <c r="A191" s="17"/>
    </row>
    <row r="192" spans="1:1">
      <c r="A192" s="17"/>
    </row>
    <row r="193" spans="1:1">
      <c r="A193" s="17"/>
    </row>
    <row r="194" spans="1:1">
      <c r="A194" s="17"/>
    </row>
    <row r="195" spans="1:1">
      <c r="A195" s="17"/>
    </row>
    <row r="196" spans="1:1">
      <c r="A196" s="17"/>
    </row>
    <row r="197" spans="1:1">
      <c r="A197" s="17"/>
    </row>
    <row r="198" spans="1:1">
      <c r="A198" s="17"/>
    </row>
    <row r="199" spans="1:1">
      <c r="A199" s="17"/>
    </row>
    <row r="200" spans="1:1">
      <c r="A200" s="17"/>
    </row>
    <row r="201" spans="1:1">
      <c r="A201" s="17"/>
    </row>
    <row r="202" spans="1:1">
      <c r="A202" s="17"/>
    </row>
    <row r="203" spans="1:1">
      <c r="A203" s="17"/>
    </row>
    <row r="204" spans="1:1">
      <c r="A204" s="17"/>
    </row>
    <row r="205" spans="1:1">
      <c r="A205" s="17"/>
    </row>
    <row r="206" spans="1:1">
      <c r="A206" s="17"/>
    </row>
    <row r="207" spans="1:1">
      <c r="A207" s="17"/>
    </row>
    <row r="208" spans="1:1">
      <c r="A208" s="17"/>
    </row>
    <row r="209" spans="1:1">
      <c r="A209" s="17"/>
    </row>
    <row r="210" spans="1:1">
      <c r="A210" s="17"/>
    </row>
    <row r="211" spans="1:1">
      <c r="A211" s="17"/>
    </row>
    <row r="212" spans="1:1">
      <c r="A212" s="17"/>
    </row>
    <row r="213" spans="1:1">
      <c r="A213" s="17"/>
    </row>
    <row r="214" spans="1:1">
      <c r="A214" s="17"/>
    </row>
    <row r="215" spans="1:1">
      <c r="A215" s="17"/>
    </row>
    <row r="216" spans="1:1">
      <c r="A216" s="17"/>
    </row>
    <row r="217" spans="1:1">
      <c r="A217" s="17"/>
    </row>
    <row r="218" spans="1:1">
      <c r="A218" s="17"/>
    </row>
    <row r="219" spans="1:1">
      <c r="A219" s="17"/>
    </row>
    <row r="220" spans="1:1">
      <c r="A220" s="17"/>
    </row>
    <row r="221" spans="1:1">
      <c r="A221" s="17"/>
    </row>
    <row r="222" spans="1:1">
      <c r="A222" s="17"/>
    </row>
    <row r="223" spans="1:1">
      <c r="A223" s="17"/>
    </row>
    <row r="224" spans="1:1">
      <c r="A224" s="17"/>
    </row>
    <row r="225" spans="1:1">
      <c r="A225" s="17"/>
    </row>
    <row r="226" spans="1:1">
      <c r="A226" s="17"/>
    </row>
    <row r="227" spans="1:1">
      <c r="A227" s="17"/>
    </row>
    <row r="228" spans="1:1">
      <c r="A228" s="17"/>
    </row>
    <row r="229" spans="1:1">
      <c r="A229" s="17"/>
    </row>
    <row r="230" spans="1:1">
      <c r="A230" s="17"/>
    </row>
    <row r="231" spans="1:1">
      <c r="A231" s="17"/>
    </row>
    <row r="232" spans="1:1">
      <c r="A232" s="17"/>
    </row>
    <row r="233" spans="1:1">
      <c r="A233" s="17"/>
    </row>
    <row r="234" spans="1:1">
      <c r="A234" s="17"/>
    </row>
    <row r="235" spans="1:1">
      <c r="A235" s="17"/>
    </row>
    <row r="236" spans="1:1">
      <c r="A236" s="17"/>
    </row>
    <row r="237" spans="1:1">
      <c r="A237" s="17"/>
    </row>
    <row r="238" spans="1:1">
      <c r="A238" s="17"/>
    </row>
    <row r="239" spans="1:1">
      <c r="A239" s="17"/>
    </row>
    <row r="240" spans="1:1">
      <c r="A240" s="17"/>
    </row>
    <row r="241" spans="1:1">
      <c r="A241" s="17"/>
    </row>
    <row r="242" spans="1:1">
      <c r="A242" s="17"/>
    </row>
    <row r="243" spans="1:1">
      <c r="A243" s="17"/>
    </row>
    <row r="244" spans="1:1">
      <c r="A244" s="17"/>
    </row>
    <row r="245" spans="1:1">
      <c r="A245" s="17"/>
    </row>
    <row r="246" spans="1:1">
      <c r="A246" s="17"/>
    </row>
    <row r="247" spans="1:1">
      <c r="A247" s="17"/>
    </row>
    <row r="248" spans="1:1">
      <c r="A248" s="17"/>
    </row>
    <row r="249" spans="1:1">
      <c r="A249" s="17"/>
    </row>
    <row r="250" spans="1:1">
      <c r="A250" s="17"/>
    </row>
    <row r="251" spans="1:1">
      <c r="A251" s="17"/>
    </row>
    <row r="252" spans="1:1">
      <c r="A252" s="17"/>
    </row>
    <row r="253" spans="1:1">
      <c r="A253" s="17"/>
    </row>
    <row r="254" spans="1:1">
      <c r="A254" s="17"/>
    </row>
    <row r="255" spans="1:1">
      <c r="A255" s="17"/>
    </row>
    <row r="256" spans="1:1">
      <c r="A256" s="17"/>
    </row>
    <row r="257" spans="1:1">
      <c r="A257" s="17"/>
    </row>
    <row r="258" spans="1:1">
      <c r="A258" s="17"/>
    </row>
    <row r="259" spans="1:1">
      <c r="A259" s="17"/>
    </row>
    <row r="260" spans="1:1">
      <c r="A260" s="17"/>
    </row>
    <row r="261" spans="1:1">
      <c r="A261" s="17"/>
    </row>
    <row r="262" spans="1:1">
      <c r="A262" s="17"/>
    </row>
    <row r="263" spans="1:1">
      <c r="A263" s="17"/>
    </row>
    <row r="264" spans="1:1">
      <c r="A264" s="17"/>
    </row>
    <row r="265" spans="1:1">
      <c r="A265" s="17"/>
    </row>
    <row r="266" spans="1:1">
      <c r="A266" s="17"/>
    </row>
    <row r="267" spans="1:1">
      <c r="A267" s="17"/>
    </row>
    <row r="268" spans="1:1">
      <c r="A268" s="17"/>
    </row>
    <row r="269" spans="1:1">
      <c r="A269" s="17"/>
    </row>
    <row r="270" spans="1:1">
      <c r="A270" s="17"/>
    </row>
    <row r="271" spans="1:1">
      <c r="A271" s="17"/>
    </row>
    <row r="272" spans="1:1">
      <c r="A272" s="17"/>
    </row>
    <row r="273" spans="1:1">
      <c r="A273" s="17"/>
    </row>
    <row r="274" spans="1:1">
      <c r="A274" s="17"/>
    </row>
    <row r="275" spans="1:1">
      <c r="A275" s="17"/>
    </row>
    <row r="276" spans="1:1">
      <c r="A276" s="17"/>
    </row>
    <row r="277" spans="1:1">
      <c r="A277" s="17"/>
    </row>
    <row r="278" spans="1:1">
      <c r="A278" s="17"/>
    </row>
    <row r="279" spans="1:1">
      <c r="A279" s="17"/>
    </row>
    <row r="280" spans="1:1">
      <c r="A280" s="17"/>
    </row>
    <row r="281" spans="1:1">
      <c r="A281" s="17"/>
    </row>
    <row r="282" spans="1:1">
      <c r="A282" s="17"/>
    </row>
    <row r="283" spans="1:1">
      <c r="A283" s="17"/>
    </row>
    <row r="284" spans="1:1">
      <c r="A284" s="17"/>
    </row>
    <row r="285" spans="1:1">
      <c r="A285" s="17"/>
    </row>
    <row r="286" spans="1:1">
      <c r="A286" s="17"/>
    </row>
    <row r="287" spans="1:1">
      <c r="A287" s="17"/>
    </row>
    <row r="288" spans="1:1">
      <c r="A288" s="17"/>
    </row>
    <row r="289" spans="1:1">
      <c r="A289" s="17"/>
    </row>
    <row r="290" spans="1:1">
      <c r="A290" s="17"/>
    </row>
    <row r="291" spans="1:1">
      <c r="A291" s="17"/>
    </row>
    <row r="292" spans="1:1">
      <c r="A292" s="17"/>
    </row>
    <row r="293" spans="1:1">
      <c r="A293" s="17"/>
    </row>
    <row r="294" spans="1:1">
      <c r="A294" s="17"/>
    </row>
    <row r="295" spans="1:1">
      <c r="A295" s="17"/>
    </row>
    <row r="296" spans="1:1">
      <c r="A296" s="17"/>
    </row>
    <row r="297" spans="1:1">
      <c r="A297" s="17"/>
    </row>
    <row r="298" spans="1:1">
      <c r="A298" s="17"/>
    </row>
    <row r="299" spans="1:1">
      <c r="A299" s="17"/>
    </row>
    <row r="300" spans="1:1">
      <c r="A300" s="17"/>
    </row>
    <row r="301" spans="1:1">
      <c r="A301" s="17"/>
    </row>
    <row r="302" spans="1:1">
      <c r="A302" s="17"/>
    </row>
    <row r="303" spans="1:1">
      <c r="A303" s="17"/>
    </row>
    <row r="304" spans="1:1">
      <c r="A304" s="17"/>
    </row>
    <row r="305" spans="1:1">
      <c r="A305" s="17"/>
    </row>
    <row r="306" spans="1:1">
      <c r="A306" s="17"/>
    </row>
    <row r="307" spans="1:1">
      <c r="A307" s="17"/>
    </row>
    <row r="308" spans="1:1">
      <c r="A308" s="17"/>
    </row>
    <row r="309" spans="1:1">
      <c r="A309" s="17"/>
    </row>
    <row r="310" spans="1:1">
      <c r="A310" s="17"/>
    </row>
    <row r="311" spans="1:1">
      <c r="A311" s="17"/>
    </row>
    <row r="312" spans="1:1">
      <c r="A312" s="17"/>
    </row>
    <row r="313" spans="1:1">
      <c r="A313" s="17"/>
    </row>
    <row r="314" spans="1:1">
      <c r="A314" s="17"/>
    </row>
    <row r="315" spans="1:1">
      <c r="A315" s="17"/>
    </row>
    <row r="316" spans="1:1">
      <c r="A316" s="17"/>
    </row>
    <row r="317" spans="1:1">
      <c r="A317" s="17"/>
    </row>
    <row r="318" spans="1:1">
      <c r="A318" s="17"/>
    </row>
    <row r="319" spans="1:1">
      <c r="A319" s="17"/>
    </row>
    <row r="320" spans="1:1">
      <c r="A320" s="17"/>
    </row>
    <row r="321" spans="1:1">
      <c r="A321" s="17"/>
    </row>
    <row r="322" spans="1:1">
      <c r="A322" s="17"/>
    </row>
    <row r="323" spans="1:1">
      <c r="A323" s="17"/>
    </row>
    <row r="324" spans="1:1">
      <c r="A324" s="17"/>
    </row>
    <row r="325" spans="1:1">
      <c r="A325" s="17"/>
    </row>
    <row r="326" spans="1:1">
      <c r="A326" s="17"/>
    </row>
    <row r="327" spans="1:1">
      <c r="A327" s="17"/>
    </row>
    <row r="328" spans="1:1">
      <c r="A328" s="17"/>
    </row>
    <row r="329" spans="1:1">
      <c r="A329" s="17"/>
    </row>
    <row r="330" spans="1:1">
      <c r="A330" s="17"/>
    </row>
    <row r="331" spans="1:1">
      <c r="A331" s="17"/>
    </row>
    <row r="332" spans="1:1">
      <c r="A332" s="17"/>
    </row>
    <row r="333" spans="1:1">
      <c r="A333" s="17"/>
    </row>
    <row r="334" spans="1:1">
      <c r="A334" s="17"/>
    </row>
    <row r="335" spans="1:1">
      <c r="A335" s="17"/>
    </row>
    <row r="336" spans="1:1">
      <c r="A336" s="17"/>
    </row>
    <row r="337" spans="1:1">
      <c r="A337" s="17"/>
    </row>
    <row r="338" spans="1:1">
      <c r="A338" s="17"/>
    </row>
    <row r="339" spans="1:1">
      <c r="A339" s="17"/>
    </row>
    <row r="340" spans="1:1">
      <c r="A340" s="17"/>
    </row>
    <row r="341" spans="1:1">
      <c r="A341" s="17"/>
    </row>
    <row r="342" spans="1:1">
      <c r="A342" s="17"/>
    </row>
    <row r="343" spans="1:1">
      <c r="A343" s="17"/>
    </row>
    <row r="344" spans="1:1">
      <c r="A344" s="17"/>
    </row>
    <row r="345" spans="1:1">
      <c r="A345" s="17"/>
    </row>
    <row r="346" spans="1:1">
      <c r="A346" s="17"/>
    </row>
    <row r="347" spans="1:1">
      <c r="A347" s="17"/>
    </row>
    <row r="348" spans="1:1">
      <c r="A348" s="17"/>
    </row>
    <row r="349" spans="1:1">
      <c r="A349" s="17"/>
    </row>
    <row r="350" spans="1:1">
      <c r="A350" s="17"/>
    </row>
    <row r="351" spans="1:1">
      <c r="A351" s="17"/>
    </row>
    <row r="352" spans="1:1">
      <c r="A352" s="17"/>
    </row>
    <row r="353" spans="1:1">
      <c r="A353" s="17"/>
    </row>
    <row r="354" spans="1:1">
      <c r="A354" s="17"/>
    </row>
    <row r="355" spans="1:1">
      <c r="A355" s="17"/>
    </row>
    <row r="356" spans="1:1">
      <c r="A356" s="17"/>
    </row>
    <row r="357" spans="1:1">
      <c r="A357" s="17"/>
    </row>
    <row r="358" spans="1:1">
      <c r="A358" s="17"/>
    </row>
    <row r="359" spans="1:1">
      <c r="A359" s="17"/>
    </row>
    <row r="360" spans="1:1">
      <c r="A360" s="17"/>
    </row>
    <row r="361" spans="1:1">
      <c r="A361" s="17"/>
    </row>
    <row r="362" spans="1:1">
      <c r="A362" s="17"/>
    </row>
    <row r="363" spans="1:1">
      <c r="A363" s="17"/>
    </row>
    <row r="364" spans="1:1">
      <c r="A364" s="17"/>
    </row>
    <row r="365" spans="1:1">
      <c r="A365" s="17"/>
    </row>
    <row r="366" spans="1:1">
      <c r="A366" s="17"/>
    </row>
    <row r="367" spans="1:1">
      <c r="A367" s="17"/>
    </row>
    <row r="368" spans="1:1">
      <c r="A368" s="17"/>
    </row>
    <row r="369" spans="1:1">
      <c r="A369" s="17"/>
    </row>
    <row r="370" spans="1:1">
      <c r="A370" s="17"/>
    </row>
    <row r="371" spans="1:1">
      <c r="A371" s="17"/>
    </row>
    <row r="372" spans="1:1">
      <c r="A372" s="17"/>
    </row>
    <row r="373" spans="1:1">
      <c r="A373" s="17"/>
    </row>
    <row r="374" spans="1:1">
      <c r="A374" s="17"/>
    </row>
    <row r="375" spans="1:1">
      <c r="A375" s="17"/>
    </row>
    <row r="376" spans="1:1">
      <c r="A376" s="17"/>
    </row>
    <row r="377" spans="1:1">
      <c r="A377" s="17"/>
    </row>
    <row r="378" spans="1:1">
      <c r="A378" s="17"/>
    </row>
    <row r="379" spans="1:1">
      <c r="A379" s="17"/>
    </row>
    <row r="380" spans="1:1">
      <c r="A380" s="17"/>
    </row>
    <row r="381" spans="1:1">
      <c r="A381" s="17"/>
    </row>
    <row r="382" spans="1:1">
      <c r="A382" s="17"/>
    </row>
    <row r="383" spans="1:1">
      <c r="A383" s="17"/>
    </row>
    <row r="384" spans="1:1">
      <c r="A384" s="17"/>
    </row>
    <row r="385" spans="1:1">
      <c r="A385" s="17"/>
    </row>
    <row r="386" spans="1:1">
      <c r="A386" s="17"/>
    </row>
    <row r="387" spans="1:1">
      <c r="A387" s="17"/>
    </row>
    <row r="388" spans="1:1">
      <c r="A388" s="17"/>
    </row>
    <row r="389" spans="1:1">
      <c r="A389" s="17"/>
    </row>
    <row r="390" spans="1:1">
      <c r="A390" s="17"/>
    </row>
    <row r="391" spans="1:1">
      <c r="A391" s="17"/>
    </row>
    <row r="392" spans="1:1">
      <c r="A392" s="17"/>
    </row>
    <row r="393" spans="1:1">
      <c r="A393" s="17"/>
    </row>
    <row r="394" spans="1:1">
      <c r="A394" s="17"/>
    </row>
    <row r="395" spans="1:1">
      <c r="A395" s="17"/>
    </row>
    <row r="396" spans="1:1">
      <c r="A396" s="17"/>
    </row>
    <row r="397" spans="1:1">
      <c r="A397" s="17"/>
    </row>
    <row r="398" spans="1:1">
      <c r="A398" s="17"/>
    </row>
    <row r="399" spans="1:1">
      <c r="A399" s="17"/>
    </row>
    <row r="400" spans="1:1">
      <c r="A400" s="17"/>
    </row>
    <row r="401" spans="1:1">
      <c r="A401" s="17"/>
    </row>
    <row r="402" spans="1:1">
      <c r="A402" s="17"/>
    </row>
    <row r="403" spans="1:1">
      <c r="A403" s="17"/>
    </row>
    <row r="404" spans="1:1">
      <c r="A404" s="17"/>
    </row>
    <row r="405" spans="1:1">
      <c r="A405" s="17"/>
    </row>
    <row r="406" spans="1:1">
      <c r="A406" s="17"/>
    </row>
    <row r="407" spans="1:1">
      <c r="A407" s="17"/>
    </row>
    <row r="408" spans="1:1">
      <c r="A408" s="17"/>
    </row>
    <row r="409" spans="1:1">
      <c r="A409" s="17"/>
    </row>
    <row r="410" spans="1:1">
      <c r="A410" s="17"/>
    </row>
    <row r="411" spans="1:1">
      <c r="A411" s="17"/>
    </row>
    <row r="412" spans="1:1">
      <c r="A412" s="17"/>
    </row>
    <row r="413" spans="1:1">
      <c r="A413" s="17"/>
    </row>
    <row r="414" spans="1:1">
      <c r="A414" s="17"/>
    </row>
    <row r="415" spans="1:1">
      <c r="A415" s="17"/>
    </row>
    <row r="416" spans="1:1">
      <c r="A416" s="17"/>
    </row>
    <row r="417" spans="1:1">
      <c r="A417" s="17"/>
    </row>
    <row r="418" spans="1:1">
      <c r="A418" s="17"/>
    </row>
    <row r="419" spans="1:1">
      <c r="A419" s="17"/>
    </row>
    <row r="420" spans="1:1">
      <c r="A420" s="17"/>
    </row>
    <row r="421" spans="1:1">
      <c r="A421" s="17"/>
    </row>
    <row r="422" spans="1:1">
      <c r="A422" s="17"/>
    </row>
    <row r="423" spans="1:1">
      <c r="A423" s="17"/>
    </row>
    <row r="424" spans="1:1">
      <c r="A424" s="17"/>
    </row>
    <row r="425" spans="1:1">
      <c r="A425" s="17"/>
    </row>
    <row r="426" spans="1:1">
      <c r="A426" s="17"/>
    </row>
    <row r="427" spans="1:1">
      <c r="A427" s="17"/>
    </row>
    <row r="428" spans="1:1">
      <c r="A428" s="17"/>
    </row>
    <row r="429" spans="1:1">
      <c r="A429" s="17"/>
    </row>
    <row r="430" spans="1:1">
      <c r="A430" s="17"/>
    </row>
    <row r="431" spans="1:1">
      <c r="A431" s="17"/>
    </row>
    <row r="432" spans="1:1">
      <c r="A432" s="17"/>
    </row>
    <row r="433" spans="1:1">
      <c r="A433" s="17"/>
    </row>
    <row r="434" spans="1:1">
      <c r="A434" s="17"/>
    </row>
    <row r="435" spans="1:1">
      <c r="A435" s="17"/>
    </row>
    <row r="436" spans="1:1">
      <c r="A436" s="17"/>
    </row>
    <row r="437" spans="1:1">
      <c r="A437" s="17"/>
    </row>
    <row r="438" spans="1:1">
      <c r="A438" s="17"/>
    </row>
    <row r="439" spans="1:1">
      <c r="A439" s="17"/>
    </row>
    <row r="440" spans="1:1">
      <c r="A440" s="17"/>
    </row>
    <row r="441" spans="1:1">
      <c r="A441" s="17"/>
    </row>
    <row r="442" spans="1:1">
      <c r="A442" s="17"/>
    </row>
    <row r="443" spans="1:1">
      <c r="A443" s="17"/>
    </row>
    <row r="444" spans="1:1">
      <c r="A444" s="17"/>
    </row>
    <row r="445" spans="1:1">
      <c r="A445" s="17"/>
    </row>
    <row r="446" spans="1:1">
      <c r="A446" s="17"/>
    </row>
    <row r="447" spans="1:1">
      <c r="A447" s="17"/>
    </row>
    <row r="448" spans="1:1">
      <c r="A448" s="17"/>
    </row>
    <row r="449" spans="1:1">
      <c r="A449" s="17"/>
    </row>
    <row r="450" spans="1:1">
      <c r="A450" s="17"/>
    </row>
    <row r="451" spans="1:1">
      <c r="A451" s="17"/>
    </row>
    <row r="452" spans="1:1">
      <c r="A452" s="17"/>
    </row>
    <row r="453" spans="1:1">
      <c r="A453" s="17"/>
    </row>
    <row r="454" spans="1:1">
      <c r="A454" s="17"/>
    </row>
    <row r="455" spans="1:1">
      <c r="A455" s="17"/>
    </row>
    <row r="456" spans="1:1">
      <c r="A456" s="17"/>
    </row>
    <row r="457" spans="1:1">
      <c r="A457" s="17"/>
    </row>
    <row r="458" spans="1:1">
      <c r="A458" s="17"/>
    </row>
    <row r="459" spans="1:1">
      <c r="A459" s="17"/>
    </row>
    <row r="460" spans="1:1">
      <c r="A460" s="17"/>
    </row>
    <row r="461" spans="1:1">
      <c r="A461" s="17"/>
    </row>
    <row r="462" spans="1:1">
      <c r="A462" s="17"/>
    </row>
    <row r="463" spans="1:1">
      <c r="A463" s="17"/>
    </row>
    <row r="464" spans="1:1">
      <c r="A464" s="17"/>
    </row>
    <row r="465" spans="1:1">
      <c r="A465" s="17"/>
    </row>
    <row r="466" spans="1:1">
      <c r="A466" s="17"/>
    </row>
    <row r="467" spans="1:1">
      <c r="A467" s="17"/>
    </row>
    <row r="468" spans="1:1">
      <c r="A468" s="17"/>
    </row>
    <row r="469" spans="1:1">
      <c r="A469" s="17"/>
    </row>
    <row r="470" spans="1:1">
      <c r="A470" s="17"/>
    </row>
    <row r="471" spans="1:1">
      <c r="A471" s="17"/>
    </row>
    <row r="472" spans="1:1">
      <c r="A472" s="17"/>
    </row>
    <row r="473" spans="1:1">
      <c r="A473" s="17"/>
    </row>
    <row r="474" spans="1:1">
      <c r="A474" s="17"/>
    </row>
    <row r="475" spans="1:1">
      <c r="A475" s="17"/>
    </row>
    <row r="476" spans="1:1">
      <c r="A476" s="17"/>
    </row>
    <row r="477" spans="1:1">
      <c r="A477" s="17"/>
    </row>
    <row r="478" spans="1:1">
      <c r="A478" s="17"/>
    </row>
    <row r="479" spans="1:1">
      <c r="A479" s="17"/>
    </row>
    <row r="480" spans="1:1">
      <c r="A480" s="17"/>
    </row>
    <row r="481" spans="1:1">
      <c r="A481" s="17"/>
    </row>
    <row r="482" spans="1:1">
      <c r="A482" s="17"/>
    </row>
    <row r="483" spans="1:1">
      <c r="A483" s="17"/>
    </row>
    <row r="484" spans="1:1">
      <c r="A484" s="17"/>
    </row>
    <row r="485" spans="1:1">
      <c r="A485" s="17"/>
    </row>
    <row r="486" spans="1:1">
      <c r="A486" s="17"/>
    </row>
    <row r="487" spans="1:1">
      <c r="A487" s="17"/>
    </row>
    <row r="488" spans="1:1">
      <c r="A488" s="17"/>
    </row>
    <row r="489" spans="1:1">
      <c r="A489" s="17"/>
    </row>
    <row r="490" spans="1:1">
      <c r="A490" s="17"/>
    </row>
    <row r="491" spans="1:1">
      <c r="A491" s="17"/>
    </row>
    <row r="492" spans="1:1">
      <c r="A492" s="17"/>
    </row>
    <row r="493" spans="1:1">
      <c r="A493" s="17"/>
    </row>
    <row r="494" spans="1:1">
      <c r="A494" s="17"/>
    </row>
    <row r="495" spans="1:1">
      <c r="A495" s="17"/>
    </row>
    <row r="496" spans="1:1">
      <c r="A496" s="17"/>
    </row>
    <row r="497" spans="1:1">
      <c r="A497" s="17"/>
    </row>
    <row r="498" spans="1:1">
      <c r="A498" s="17"/>
    </row>
    <row r="499" spans="1:1">
      <c r="A499" s="17"/>
    </row>
    <row r="500" spans="1:1">
      <c r="A500" s="17"/>
    </row>
    <row r="501" spans="1:1">
      <c r="A501" s="17"/>
    </row>
    <row r="502" spans="1:1">
      <c r="A502" s="17"/>
    </row>
    <row r="503" spans="1:1">
      <c r="A503" s="17"/>
    </row>
    <row r="504" spans="1:1">
      <c r="A504" s="17"/>
    </row>
    <row r="505" spans="1:1">
      <c r="A505" s="17"/>
    </row>
    <row r="506" spans="1:1">
      <c r="A506" s="17"/>
    </row>
    <row r="507" spans="1:1">
      <c r="A507" s="17"/>
    </row>
    <row r="508" spans="1:1">
      <c r="A508" s="17"/>
    </row>
    <row r="509" spans="1:1">
      <c r="A509" s="17"/>
    </row>
    <row r="510" spans="1:1">
      <c r="A510" s="17"/>
    </row>
    <row r="511" spans="1:1">
      <c r="A511" s="17"/>
    </row>
    <row r="512" spans="1:1">
      <c r="A512" s="17"/>
    </row>
    <row r="513" spans="1:1">
      <c r="A513" s="17"/>
    </row>
    <row r="514" spans="1:1">
      <c r="A514" s="17"/>
    </row>
    <row r="515" spans="1:1">
      <c r="A515" s="17"/>
    </row>
    <row r="516" spans="1:1">
      <c r="A516" s="17"/>
    </row>
    <row r="517" spans="1:1">
      <c r="A517" s="17"/>
    </row>
    <row r="518" spans="1:1">
      <c r="A518" s="17"/>
    </row>
    <row r="519" spans="1:1">
      <c r="A519" s="17"/>
    </row>
    <row r="520" spans="1:1">
      <c r="A520" s="17"/>
    </row>
    <row r="521" spans="1:1">
      <c r="A521" s="17"/>
    </row>
    <row r="522" spans="1:1">
      <c r="A522" s="17"/>
    </row>
    <row r="523" spans="1:1">
      <c r="A523" s="17"/>
    </row>
    <row r="524" spans="1:1">
      <c r="A524" s="17"/>
    </row>
    <row r="525" spans="1:1">
      <c r="A525" s="17"/>
    </row>
    <row r="526" spans="1:1">
      <c r="A526" s="17"/>
    </row>
    <row r="527" spans="1:1">
      <c r="A527" s="17"/>
    </row>
    <row r="528" spans="1:1">
      <c r="A528" s="17"/>
    </row>
    <row r="529" spans="1:1">
      <c r="A529" s="17"/>
    </row>
    <row r="530" spans="1:1">
      <c r="A530" s="17"/>
    </row>
    <row r="531" spans="1:1">
      <c r="A531" s="17"/>
    </row>
    <row r="532" spans="1:1">
      <c r="A532" s="17"/>
    </row>
    <row r="533" spans="1:1">
      <c r="A533" s="17"/>
    </row>
    <row r="534" spans="1:1">
      <c r="A534" s="17"/>
    </row>
    <row r="535" spans="1:1">
      <c r="A535" s="17"/>
    </row>
    <row r="536" spans="1:1">
      <c r="A536" s="17"/>
    </row>
    <row r="537" spans="1:1">
      <c r="A537" s="17"/>
    </row>
    <row r="538" spans="1:1">
      <c r="A538" s="17"/>
    </row>
    <row r="539" spans="1:1">
      <c r="A539" s="17"/>
    </row>
    <row r="540" spans="1:1">
      <c r="A540" s="17"/>
    </row>
    <row r="541" spans="1:1">
      <c r="A541" s="17"/>
    </row>
    <row r="542" spans="1:1">
      <c r="A542" s="17"/>
    </row>
    <row r="543" spans="1:1">
      <c r="A543" s="17"/>
    </row>
    <row r="544" spans="1:1">
      <c r="A544" s="17"/>
    </row>
    <row r="545" spans="1:1">
      <c r="A545" s="17"/>
    </row>
    <row r="546" spans="1:1">
      <c r="A546" s="17"/>
    </row>
    <row r="547" spans="1:1">
      <c r="A547" s="17"/>
    </row>
    <row r="548" spans="1:1">
      <c r="A548" s="17"/>
    </row>
    <row r="549" spans="1:1">
      <c r="A549" s="17"/>
    </row>
    <row r="550" spans="1:1">
      <c r="A550" s="17"/>
    </row>
    <row r="551" spans="1:1">
      <c r="A551" s="17"/>
    </row>
    <row r="552" spans="1:1">
      <c r="A552" s="17"/>
    </row>
    <row r="553" spans="1:1">
      <c r="A553" s="17"/>
    </row>
    <row r="554" spans="1:1">
      <c r="A554" s="17"/>
    </row>
    <row r="555" spans="1:1">
      <c r="A555" s="17"/>
    </row>
    <row r="556" spans="1:1">
      <c r="A556" s="17"/>
    </row>
    <row r="557" spans="1:1">
      <c r="A557" s="17"/>
    </row>
    <row r="558" spans="1:1">
      <c r="A558" s="17"/>
    </row>
    <row r="559" spans="1:1">
      <c r="A559" s="17"/>
    </row>
    <row r="560" spans="1:1">
      <c r="A560" s="17"/>
    </row>
    <row r="561" spans="1:1">
      <c r="A561" s="17"/>
    </row>
    <row r="562" spans="1:1">
      <c r="A562" s="17"/>
    </row>
    <row r="563" spans="1:1">
      <c r="A563" s="17"/>
    </row>
    <row r="564" spans="1:1">
      <c r="A564" s="17"/>
    </row>
    <row r="565" spans="1:1">
      <c r="A565" s="17"/>
    </row>
    <row r="566" spans="1:1">
      <c r="A566" s="17"/>
    </row>
    <row r="567" spans="1:1">
      <c r="A567" s="17"/>
    </row>
    <row r="568" spans="1:1">
      <c r="A568" s="17"/>
    </row>
    <row r="569" spans="1:1">
      <c r="A569" s="17"/>
    </row>
    <row r="570" spans="1:1">
      <c r="A570" s="17"/>
    </row>
    <row r="571" spans="1:1">
      <c r="A571" s="17"/>
    </row>
    <row r="572" spans="1:1">
      <c r="A572" s="17"/>
    </row>
    <row r="573" spans="1:1">
      <c r="A573" s="17"/>
    </row>
    <row r="574" spans="1:1">
      <c r="A574" s="17"/>
    </row>
    <row r="575" spans="1:1">
      <c r="A575" s="17"/>
    </row>
    <row r="576" spans="1:1">
      <c r="A576" s="17"/>
    </row>
    <row r="577" spans="1:1">
      <c r="A577" s="17"/>
    </row>
    <row r="578" spans="1:1">
      <c r="A578" s="17"/>
    </row>
    <row r="579" spans="1:1">
      <c r="A579" s="17"/>
    </row>
    <row r="580" spans="1:1">
      <c r="A580" s="17"/>
    </row>
    <row r="581" spans="1:1">
      <c r="A581" s="17"/>
    </row>
    <row r="582" spans="1:1">
      <c r="A582" s="17"/>
    </row>
    <row r="583" spans="1:1">
      <c r="A583" s="17"/>
    </row>
    <row r="584" spans="1:1">
      <c r="A584" s="17"/>
    </row>
    <row r="585" spans="1:1">
      <c r="A585" s="17"/>
    </row>
    <row r="586" spans="1:1">
      <c r="A586" s="17"/>
    </row>
    <row r="587" spans="1:1">
      <c r="A587" s="17"/>
    </row>
    <row r="588" spans="1:1">
      <c r="A588" s="17"/>
    </row>
    <row r="589" spans="1:1">
      <c r="A589" s="17"/>
    </row>
    <row r="590" spans="1:1">
      <c r="A590" s="17"/>
    </row>
    <row r="591" spans="1:1">
      <c r="A591" s="17"/>
    </row>
    <row r="592" spans="1:1">
      <c r="A592" s="17"/>
    </row>
    <row r="593" spans="1:1">
      <c r="A593" s="17"/>
    </row>
    <row r="594" spans="1:1">
      <c r="A594" s="17"/>
    </row>
    <row r="595" spans="1:1">
      <c r="A595" s="17"/>
    </row>
    <row r="596" spans="1:1">
      <c r="A596" s="17"/>
    </row>
    <row r="597" spans="1:1">
      <c r="A597" s="17"/>
    </row>
    <row r="598" spans="1:1">
      <c r="A598" s="17"/>
    </row>
    <row r="599" spans="1:1">
      <c r="A599" s="17"/>
    </row>
    <row r="600" spans="1:1">
      <c r="A600" s="17"/>
    </row>
    <row r="601" spans="1:1">
      <c r="A601" s="17"/>
    </row>
    <row r="602" spans="1:1">
      <c r="A602" s="17"/>
    </row>
    <row r="603" spans="1:1">
      <c r="A603" s="17"/>
    </row>
    <row r="604" spans="1:1">
      <c r="A604" s="17"/>
    </row>
    <row r="605" spans="1:1">
      <c r="A605" s="17"/>
    </row>
    <row r="606" spans="1:1">
      <c r="A606" s="17"/>
    </row>
    <row r="607" spans="1:1">
      <c r="A607" s="17"/>
    </row>
    <row r="608" spans="1:1">
      <c r="A608" s="17"/>
    </row>
    <row r="609" spans="1:1">
      <c r="A609" s="17"/>
    </row>
    <row r="610" spans="1:1">
      <c r="A610" s="17"/>
    </row>
    <row r="611" spans="1:1">
      <c r="A611" s="17"/>
    </row>
    <row r="612" spans="1:1">
      <c r="A612" s="17"/>
    </row>
    <row r="613" spans="1:1">
      <c r="A613" s="17"/>
    </row>
    <row r="614" spans="1:1">
      <c r="A614" s="17"/>
    </row>
    <row r="615" spans="1:1">
      <c r="A615" s="17"/>
    </row>
    <row r="616" spans="1:1">
      <c r="A616" s="17"/>
    </row>
    <row r="617" spans="1:1">
      <c r="A617" s="17"/>
    </row>
    <row r="618" spans="1:1">
      <c r="A618" s="17"/>
    </row>
    <row r="619" spans="1:1">
      <c r="A619" s="17"/>
    </row>
    <row r="620" spans="1:1">
      <c r="A620" s="17"/>
    </row>
    <row r="621" spans="1:1">
      <c r="A621" s="17"/>
    </row>
    <row r="622" spans="1:1">
      <c r="A622" s="17"/>
    </row>
    <row r="623" spans="1:1">
      <c r="A623" s="17"/>
    </row>
    <row r="624" spans="1:1">
      <c r="A624" s="17"/>
    </row>
    <row r="625" spans="1:1">
      <c r="A625" s="17"/>
    </row>
    <row r="626" spans="1:1">
      <c r="A626" s="17"/>
    </row>
    <row r="627" spans="1:1">
      <c r="A627" s="17"/>
    </row>
    <row r="628" spans="1:1">
      <c r="A628" s="17"/>
    </row>
    <row r="629" spans="1:1">
      <c r="A629" s="17"/>
    </row>
    <row r="630" spans="1:1">
      <c r="A630" s="17"/>
    </row>
    <row r="631" spans="1:1">
      <c r="A631" s="17"/>
    </row>
    <row r="632" spans="1:1">
      <c r="A632" s="17"/>
    </row>
    <row r="633" spans="1:1">
      <c r="A633" s="17"/>
    </row>
    <row r="634" spans="1:1">
      <c r="A634" s="17"/>
    </row>
    <row r="635" spans="1:1">
      <c r="A635" s="17"/>
    </row>
    <row r="636" spans="1:1">
      <c r="A636" s="17"/>
    </row>
    <row r="637" spans="1:1">
      <c r="A637" s="17"/>
    </row>
    <row r="638" spans="1:1">
      <c r="A638" s="17"/>
    </row>
    <row r="639" spans="1:1">
      <c r="A639" s="17"/>
    </row>
    <row r="640" spans="1:1">
      <c r="A640" s="17"/>
    </row>
    <row r="641" spans="1:1">
      <c r="A641" s="17"/>
    </row>
    <row r="642" spans="1:1">
      <c r="A642" s="17"/>
    </row>
    <row r="643" spans="1:1">
      <c r="A643" s="17"/>
    </row>
    <row r="644" spans="1:1">
      <c r="A644" s="17"/>
    </row>
    <row r="645" spans="1:1">
      <c r="A645" s="17"/>
    </row>
    <row r="646" spans="1:1">
      <c r="A646" s="17"/>
    </row>
    <row r="647" spans="1:1">
      <c r="A647" s="17"/>
    </row>
    <row r="648" spans="1:1">
      <c r="A648" s="17"/>
    </row>
    <row r="649" spans="1:1">
      <c r="A649" s="17"/>
    </row>
    <row r="650" spans="1:1">
      <c r="A650" s="17"/>
    </row>
    <row r="651" spans="1:1">
      <c r="A651" s="17"/>
    </row>
    <row r="652" spans="1:1">
      <c r="A652" s="17"/>
    </row>
    <row r="653" spans="1:1">
      <c r="A653" s="17"/>
    </row>
    <row r="654" spans="1:1">
      <c r="A654" s="17"/>
    </row>
    <row r="655" spans="1:1">
      <c r="A655" s="17"/>
    </row>
    <row r="656" spans="1:1">
      <c r="A656" s="17"/>
    </row>
    <row r="657" spans="1:1">
      <c r="A657" s="17"/>
    </row>
    <row r="658" spans="1:1">
      <c r="A658" s="17"/>
    </row>
    <row r="659" spans="1:1">
      <c r="A659" s="17"/>
    </row>
    <row r="660" spans="1:1">
      <c r="A660" s="17"/>
    </row>
    <row r="661" spans="1:1">
      <c r="A661" s="17"/>
    </row>
    <row r="662" spans="1:1">
      <c r="A662" s="17"/>
    </row>
    <row r="663" spans="1:1">
      <c r="A663" s="17"/>
    </row>
    <row r="664" spans="1:1">
      <c r="A664" s="17"/>
    </row>
    <row r="665" spans="1:1">
      <c r="A665" s="17"/>
    </row>
    <row r="666" spans="1:1">
      <c r="A666" s="17"/>
    </row>
    <row r="667" spans="1:1">
      <c r="A667" s="17"/>
    </row>
    <row r="668" spans="1:1">
      <c r="A668" s="17"/>
    </row>
    <row r="669" spans="1:1">
      <c r="A669" s="17"/>
    </row>
    <row r="670" spans="1:1">
      <c r="A670" s="17"/>
    </row>
    <row r="671" spans="1:1">
      <c r="A671" s="17"/>
    </row>
    <row r="672" spans="1:1">
      <c r="A672" s="17"/>
    </row>
    <row r="673" spans="1:1">
      <c r="A673" s="17"/>
    </row>
    <row r="674" spans="1:1">
      <c r="A674" s="17"/>
    </row>
    <row r="675" spans="1:1">
      <c r="A675" s="17"/>
    </row>
    <row r="676" spans="1:1">
      <c r="A676" s="17"/>
    </row>
    <row r="677" spans="1:1">
      <c r="A677" s="17"/>
    </row>
    <row r="678" spans="1:1">
      <c r="A678" s="17"/>
    </row>
    <row r="679" spans="1:1">
      <c r="A679" s="17"/>
    </row>
    <row r="680" spans="1:1">
      <c r="A680" s="17"/>
    </row>
    <row r="681" spans="1:1">
      <c r="A681" s="17"/>
    </row>
    <row r="682" spans="1:1">
      <c r="A682" s="17"/>
    </row>
    <row r="683" spans="1:1">
      <c r="A683" s="17"/>
    </row>
    <row r="684" spans="1:1">
      <c r="A684" s="17"/>
    </row>
    <row r="685" spans="1:1">
      <c r="A685" s="17"/>
    </row>
    <row r="686" spans="1:1">
      <c r="A686" s="17"/>
    </row>
    <row r="687" spans="1:1">
      <c r="A687" s="17"/>
    </row>
    <row r="688" spans="1:1">
      <c r="A688" s="17"/>
    </row>
    <row r="689" spans="1:1">
      <c r="A689" s="17"/>
    </row>
    <row r="690" spans="1:1">
      <c r="A690" s="17"/>
    </row>
    <row r="691" spans="1:1">
      <c r="A691" s="17"/>
    </row>
    <row r="692" spans="1:1">
      <c r="A692" s="17"/>
    </row>
    <row r="693" spans="1:1">
      <c r="A693" s="17"/>
    </row>
    <row r="694" spans="1:1">
      <c r="A694" s="17"/>
    </row>
    <row r="695" spans="1:1">
      <c r="A695" s="17"/>
    </row>
    <row r="696" spans="1:1">
      <c r="A696" s="17"/>
    </row>
    <row r="697" spans="1:1">
      <c r="A697" s="17"/>
    </row>
    <row r="698" spans="1:1">
      <c r="A698" s="17"/>
    </row>
    <row r="699" spans="1:1">
      <c r="A699" s="17"/>
    </row>
    <row r="700" spans="1:1">
      <c r="A700" s="17"/>
    </row>
    <row r="701" spans="1:1">
      <c r="A701" s="17"/>
    </row>
    <row r="702" spans="1:1">
      <c r="A702" s="17"/>
    </row>
    <row r="703" spans="1:1">
      <c r="A703" s="17"/>
    </row>
    <row r="704" spans="1:1">
      <c r="A704" s="17"/>
    </row>
    <row r="705" spans="1:1">
      <c r="A705" s="17"/>
    </row>
    <row r="706" spans="1:1">
      <c r="A706" s="17"/>
    </row>
    <row r="707" spans="1:1">
      <c r="A707" s="17"/>
    </row>
    <row r="708" spans="1:1">
      <c r="A708" s="17"/>
    </row>
    <row r="709" spans="1:1">
      <c r="A709" s="17"/>
    </row>
    <row r="710" spans="1:1">
      <c r="A710" s="17"/>
    </row>
    <row r="711" spans="1:1">
      <c r="A711" s="17"/>
    </row>
    <row r="712" spans="1:1">
      <c r="A712" s="17"/>
    </row>
    <row r="713" spans="1:1">
      <c r="A713" s="17"/>
    </row>
    <row r="714" spans="1:1">
      <c r="A714" s="17"/>
    </row>
    <row r="715" spans="1:1">
      <c r="A715" s="17"/>
    </row>
    <row r="716" spans="1:1">
      <c r="A716" s="17"/>
    </row>
    <row r="717" spans="1:1">
      <c r="A717" s="17"/>
    </row>
    <row r="718" spans="1:1">
      <c r="A718" s="17"/>
    </row>
    <row r="719" spans="1:1">
      <c r="A719" s="17"/>
    </row>
    <row r="720" spans="1:1">
      <c r="A720" s="17"/>
    </row>
    <row r="721" spans="1:1">
      <c r="A721" s="17"/>
    </row>
    <row r="722" spans="1:1">
      <c r="A722" s="17"/>
    </row>
    <row r="723" spans="1:1">
      <c r="A723" s="17"/>
    </row>
    <row r="724" spans="1:1">
      <c r="A724" s="17"/>
    </row>
    <row r="725" spans="1:1">
      <c r="A725" s="17"/>
    </row>
    <row r="726" spans="1:1">
      <c r="A726" s="17"/>
    </row>
    <row r="727" spans="1:1">
      <c r="A727" s="17"/>
    </row>
    <row r="728" spans="1:1">
      <c r="A728" s="17"/>
    </row>
    <row r="729" spans="1:1">
      <c r="A729" s="17"/>
    </row>
    <row r="730" spans="1:1">
      <c r="A730" s="17"/>
    </row>
    <row r="731" spans="1:1">
      <c r="A731" s="17"/>
    </row>
    <row r="732" spans="1:1">
      <c r="A732" s="17"/>
    </row>
    <row r="733" spans="1:1">
      <c r="A733" s="17"/>
    </row>
    <row r="734" spans="1:1">
      <c r="A734" s="17"/>
    </row>
    <row r="735" spans="1:1">
      <c r="A735" s="17"/>
    </row>
    <row r="736" spans="1:1">
      <c r="A736" s="17"/>
    </row>
    <row r="737" spans="1:1">
      <c r="A737" s="17"/>
    </row>
    <row r="738" spans="1:1">
      <c r="A738" s="17"/>
    </row>
    <row r="739" spans="1:1">
      <c r="A739" s="17"/>
    </row>
    <row r="740" spans="1:1">
      <c r="A740" s="17"/>
    </row>
    <row r="741" spans="1:1">
      <c r="A741" s="17"/>
    </row>
    <row r="742" spans="1:1">
      <c r="A742" s="17"/>
    </row>
    <row r="743" spans="1:1">
      <c r="A743" s="17"/>
    </row>
    <row r="744" spans="1:1">
      <c r="A744" s="17"/>
    </row>
    <row r="745" spans="1:1">
      <c r="A745" s="17"/>
    </row>
    <row r="746" spans="1:1">
      <c r="A746" s="17"/>
    </row>
    <row r="747" spans="1:1">
      <c r="A747" s="17"/>
    </row>
    <row r="748" spans="1:1">
      <c r="A748" s="17"/>
    </row>
    <row r="749" spans="1:1">
      <c r="A749" s="17"/>
    </row>
    <row r="750" spans="1:1">
      <c r="A750" s="17"/>
    </row>
    <row r="751" spans="1:1">
      <c r="A751" s="17"/>
    </row>
    <row r="752" spans="1:1">
      <c r="A752" s="17"/>
    </row>
    <row r="753" spans="1:1">
      <c r="A753" s="17"/>
    </row>
    <row r="754" spans="1:1">
      <c r="A754" s="17"/>
    </row>
    <row r="755" spans="1:1">
      <c r="A755" s="17"/>
    </row>
    <row r="756" spans="1:1">
      <c r="A756" s="17"/>
    </row>
    <row r="757" spans="1:1">
      <c r="A757" s="17"/>
    </row>
    <row r="758" spans="1:1">
      <c r="A758" s="17"/>
    </row>
    <row r="759" spans="1:1">
      <c r="A759" s="17"/>
    </row>
    <row r="760" spans="1:1">
      <c r="A760" s="17"/>
    </row>
    <row r="761" spans="1:1">
      <c r="A761" s="17"/>
    </row>
    <row r="762" spans="1:1">
      <c r="A762" s="17"/>
    </row>
    <row r="763" spans="1:1">
      <c r="A763" s="17"/>
    </row>
    <row r="764" spans="1:1">
      <c r="A764" s="17"/>
    </row>
    <row r="765" spans="1:1">
      <c r="A765" s="17"/>
    </row>
    <row r="766" spans="1:1">
      <c r="A766" s="17"/>
    </row>
    <row r="767" spans="1:1">
      <c r="A767" s="17"/>
    </row>
    <row r="768" spans="1:1">
      <c r="A768" s="17"/>
    </row>
    <row r="769" spans="1:1">
      <c r="A769" s="17"/>
    </row>
    <row r="770" spans="1:1">
      <c r="A770" s="17"/>
    </row>
    <row r="771" spans="1:1">
      <c r="A771" s="17"/>
    </row>
    <row r="772" spans="1:1">
      <c r="A772" s="17"/>
    </row>
    <row r="773" spans="1:1">
      <c r="A773" s="17"/>
    </row>
    <row r="774" spans="1:1">
      <c r="A774" s="17"/>
    </row>
    <row r="775" spans="1:1">
      <c r="A775" s="17"/>
    </row>
    <row r="776" spans="1:1">
      <c r="A776" s="17"/>
    </row>
    <row r="777" spans="1:1">
      <c r="A777" s="17"/>
    </row>
    <row r="778" spans="1:1">
      <c r="A778" s="17"/>
    </row>
    <row r="779" spans="1:1">
      <c r="A779" s="17"/>
    </row>
    <row r="780" spans="1:1">
      <c r="A780" s="17"/>
    </row>
    <row r="781" spans="1:1">
      <c r="A781" s="17"/>
    </row>
    <row r="782" spans="1:1">
      <c r="A782" s="17"/>
    </row>
    <row r="783" spans="1:1">
      <c r="A783" s="17"/>
    </row>
    <row r="784" spans="1:1">
      <c r="A784" s="17"/>
    </row>
    <row r="785" spans="1:1">
      <c r="A785" s="17"/>
    </row>
    <row r="786" spans="1:1">
      <c r="A786" s="17"/>
    </row>
    <row r="787" spans="1:1">
      <c r="A787" s="17"/>
    </row>
    <row r="788" spans="1:1">
      <c r="A788" s="17"/>
    </row>
    <row r="789" spans="1:1">
      <c r="A789" s="17"/>
    </row>
    <row r="790" spans="1:1">
      <c r="A790" s="17"/>
    </row>
    <row r="791" spans="1:1">
      <c r="A791" s="17"/>
    </row>
    <row r="792" spans="1:1">
      <c r="A792" s="17"/>
    </row>
    <row r="793" spans="1:1">
      <c r="A793" s="17"/>
    </row>
    <row r="794" spans="1:1">
      <c r="A794" s="17"/>
    </row>
    <row r="795" spans="1:1">
      <c r="A795" s="17"/>
    </row>
    <row r="796" spans="1:1">
      <c r="A796" s="17"/>
    </row>
    <row r="797" spans="1:1">
      <c r="A797" s="17"/>
    </row>
    <row r="798" spans="1:1">
      <c r="A798" s="17"/>
    </row>
    <row r="799" spans="1:1">
      <c r="A799" s="17"/>
    </row>
    <row r="800" spans="1:1">
      <c r="A800" s="17"/>
    </row>
    <row r="801" spans="1:1">
      <c r="A801" s="17"/>
    </row>
    <row r="802" spans="1:1">
      <c r="A802" s="17"/>
    </row>
    <row r="803" spans="1:1">
      <c r="A803" s="17"/>
    </row>
    <row r="804" spans="1:1">
      <c r="A804" s="17"/>
    </row>
    <row r="805" spans="1:1">
      <c r="A805" s="17"/>
    </row>
    <row r="806" spans="1:1">
      <c r="A806" s="17"/>
    </row>
    <row r="807" spans="1:1">
      <c r="A807" s="17"/>
    </row>
    <row r="808" spans="1:1">
      <c r="A808" s="17"/>
    </row>
    <row r="809" spans="1:1">
      <c r="A809" s="17"/>
    </row>
    <row r="810" spans="1:1">
      <c r="A810" s="17"/>
    </row>
    <row r="811" spans="1:1">
      <c r="A811" s="17"/>
    </row>
    <row r="812" spans="1:1">
      <c r="A812" s="17"/>
    </row>
    <row r="813" spans="1:1">
      <c r="A813" s="17"/>
    </row>
    <row r="814" spans="1:1">
      <c r="A814" s="17"/>
    </row>
    <row r="815" spans="1:1">
      <c r="A815" s="17"/>
    </row>
    <row r="816" spans="1:1">
      <c r="A816" s="17"/>
    </row>
    <row r="817" spans="1:1">
      <c r="A817" s="17"/>
    </row>
    <row r="818" spans="1:1">
      <c r="A818" s="17"/>
    </row>
    <row r="819" spans="1:1">
      <c r="A819" s="17"/>
    </row>
    <row r="820" spans="1:1">
      <c r="A820" s="17"/>
    </row>
    <row r="821" spans="1:1">
      <c r="A821" s="17"/>
    </row>
    <row r="822" spans="1:1">
      <c r="A822" s="17"/>
    </row>
    <row r="823" spans="1:1">
      <c r="A823" s="17"/>
    </row>
    <row r="824" spans="1:1">
      <c r="A824" s="17"/>
    </row>
    <row r="825" spans="1:1">
      <c r="A825" s="17"/>
    </row>
    <row r="826" spans="1:1">
      <c r="A826" s="17"/>
    </row>
    <row r="827" spans="1:1">
      <c r="A827" s="17"/>
    </row>
    <row r="828" spans="1:1">
      <c r="A828" s="17"/>
    </row>
    <row r="829" spans="1:1">
      <c r="A829" s="17"/>
    </row>
    <row r="830" spans="1:1">
      <c r="A830" s="17"/>
    </row>
    <row r="831" spans="1:1">
      <c r="A831" s="17"/>
    </row>
    <row r="832" spans="1:1">
      <c r="A832" s="17"/>
    </row>
    <row r="833" spans="1:1">
      <c r="A833" s="17"/>
    </row>
    <row r="834" spans="1:1">
      <c r="A834" s="17"/>
    </row>
    <row r="835" spans="1:1">
      <c r="A835" s="17"/>
    </row>
    <row r="836" spans="1:1">
      <c r="A836" s="17"/>
    </row>
    <row r="837" spans="1:1">
      <c r="A837" s="17"/>
    </row>
    <row r="838" spans="1:1">
      <c r="A838" s="17"/>
    </row>
    <row r="839" spans="1:1">
      <c r="A839" s="17"/>
    </row>
    <row r="840" spans="1:1">
      <c r="A840" s="17"/>
    </row>
    <row r="841" spans="1:1">
      <c r="A841" s="17"/>
    </row>
    <row r="842" spans="1:1">
      <c r="A842" s="17"/>
    </row>
    <row r="843" spans="1:1">
      <c r="A843" s="17"/>
    </row>
    <row r="844" spans="1:1">
      <c r="A844" s="17"/>
    </row>
    <row r="845" spans="1:1">
      <c r="A845" s="17"/>
    </row>
    <row r="846" spans="1:1">
      <c r="A846" s="17"/>
    </row>
    <row r="847" spans="1:1">
      <c r="A847" s="17"/>
    </row>
    <row r="848" spans="1:1">
      <c r="A848" s="17"/>
    </row>
    <row r="849" spans="1:1">
      <c r="A849" s="17"/>
    </row>
    <row r="850" spans="1:1">
      <c r="A850" s="17"/>
    </row>
    <row r="851" spans="1:1">
      <c r="A851" s="17"/>
    </row>
    <row r="852" spans="1:1">
      <c r="A852" s="17"/>
    </row>
    <row r="853" spans="1:1">
      <c r="A853" s="17"/>
    </row>
    <row r="854" spans="1:1">
      <c r="A854" s="17"/>
    </row>
    <row r="855" spans="1:1">
      <c r="A855" s="17"/>
    </row>
    <row r="856" spans="1:1">
      <c r="A856" s="17"/>
    </row>
    <row r="857" spans="1:1">
      <c r="A857" s="17"/>
    </row>
    <row r="858" spans="1:1">
      <c r="A858" s="17"/>
    </row>
    <row r="859" spans="1:1">
      <c r="A859" s="17"/>
    </row>
    <row r="860" spans="1:1">
      <c r="A860" s="17"/>
    </row>
    <row r="861" spans="1:1">
      <c r="A861" s="17"/>
    </row>
    <row r="862" spans="1:1">
      <c r="A862" s="17"/>
    </row>
    <row r="863" spans="1:1">
      <c r="A863" s="17"/>
    </row>
    <row r="864" spans="1:1">
      <c r="A864" s="17"/>
    </row>
    <row r="865" spans="1:1">
      <c r="A865" s="17"/>
    </row>
    <row r="866" spans="1:1">
      <c r="A866" s="17"/>
    </row>
    <row r="867" spans="1:1">
      <c r="A867" s="17"/>
    </row>
    <row r="868" spans="1:1">
      <c r="A868" s="17"/>
    </row>
    <row r="869" spans="1:1">
      <c r="A869" s="17"/>
    </row>
    <row r="870" spans="1:1">
      <c r="A870" s="17"/>
    </row>
    <row r="871" spans="1:1">
      <c r="A871" s="17"/>
    </row>
    <row r="872" spans="1:1">
      <c r="A872" s="17"/>
    </row>
    <row r="873" spans="1:1">
      <c r="A873" s="17"/>
    </row>
    <row r="874" spans="1:1">
      <c r="A874" s="17"/>
    </row>
    <row r="875" spans="1:1">
      <c r="A875" s="17"/>
    </row>
    <row r="876" spans="1:1">
      <c r="A876" s="17"/>
    </row>
    <row r="877" spans="1:1">
      <c r="A877" s="17"/>
    </row>
    <row r="878" spans="1:1">
      <c r="A878" s="17"/>
    </row>
    <row r="879" spans="1:1">
      <c r="A879" s="17"/>
    </row>
    <row r="880" spans="1:1">
      <c r="A880" s="17"/>
    </row>
    <row r="881" spans="1:1">
      <c r="A881" s="17"/>
    </row>
    <row r="882" spans="1:1">
      <c r="A882" s="17"/>
    </row>
    <row r="883" spans="1:1">
      <c r="A883" s="17"/>
    </row>
    <row r="884" spans="1:1">
      <c r="A884" s="17"/>
    </row>
    <row r="885" spans="1:1">
      <c r="A885" s="17"/>
    </row>
    <row r="886" spans="1:1">
      <c r="A886" s="17"/>
    </row>
    <row r="887" spans="1:1">
      <c r="A887" s="17"/>
    </row>
    <row r="888" spans="1:1">
      <c r="A888" s="17"/>
    </row>
    <row r="889" spans="1:1">
      <c r="A889" s="17"/>
    </row>
    <row r="890" spans="1:1">
      <c r="A890" s="17"/>
    </row>
    <row r="891" spans="1:1">
      <c r="A891" s="17"/>
    </row>
    <row r="892" spans="1:1">
      <c r="A892" s="17"/>
    </row>
    <row r="893" spans="1:1">
      <c r="A893" s="17"/>
    </row>
    <row r="894" spans="1:1">
      <c r="A894" s="17"/>
    </row>
    <row r="895" spans="1:1">
      <c r="A895" s="17"/>
    </row>
    <row r="896" spans="1:1">
      <c r="A896" s="17"/>
    </row>
    <row r="897" spans="1:1">
      <c r="A897" s="17"/>
    </row>
    <row r="898" spans="1:1">
      <c r="A898" s="17"/>
    </row>
    <row r="899" spans="1:1">
      <c r="A899" s="17"/>
    </row>
    <row r="900" spans="1:1">
      <c r="A900" s="17"/>
    </row>
    <row r="901" spans="1:1">
      <c r="A901" s="17"/>
    </row>
    <row r="902" spans="1:1">
      <c r="A902" s="17"/>
    </row>
    <row r="903" spans="1:1">
      <c r="A903" s="17"/>
    </row>
    <row r="904" spans="1:1">
      <c r="A904" s="17"/>
    </row>
    <row r="905" spans="1:1">
      <c r="A905" s="17"/>
    </row>
    <row r="906" spans="1:1">
      <c r="A906" s="17"/>
    </row>
    <row r="907" spans="1:1">
      <c r="A907" s="17"/>
    </row>
    <row r="908" spans="1:1">
      <c r="A908" s="17"/>
    </row>
    <row r="909" spans="1:1">
      <c r="A909" s="17"/>
    </row>
    <row r="910" spans="1:1">
      <c r="A910" s="17"/>
    </row>
    <row r="911" spans="1:1">
      <c r="A911" s="17"/>
    </row>
    <row r="912" spans="1:1">
      <c r="A912" s="17"/>
    </row>
    <row r="913" spans="1:1">
      <c r="A913" s="17"/>
    </row>
    <row r="914" spans="1:1">
      <c r="A914" s="17"/>
    </row>
    <row r="915" spans="1:1">
      <c r="A915" s="17"/>
    </row>
    <row r="916" spans="1:1">
      <c r="A916" s="17"/>
    </row>
    <row r="917" spans="1:1">
      <c r="A917" s="17"/>
    </row>
    <row r="918" spans="1:1">
      <c r="A918" s="17"/>
    </row>
    <row r="919" spans="1:1">
      <c r="A919" s="17"/>
    </row>
    <row r="920" spans="1:1">
      <c r="A920" s="17"/>
    </row>
    <row r="921" spans="1:1">
      <c r="A921" s="17"/>
    </row>
    <row r="922" spans="1:1">
      <c r="A922" s="17"/>
    </row>
    <row r="923" spans="1:1">
      <c r="A923" s="17"/>
    </row>
    <row r="924" spans="1:1">
      <c r="A924" s="17"/>
    </row>
    <row r="925" spans="1:1">
      <c r="A925" s="17"/>
    </row>
    <row r="926" spans="1:1">
      <c r="A926" s="17"/>
    </row>
    <row r="927" spans="1:1">
      <c r="A927" s="17"/>
    </row>
    <row r="928" spans="1:1">
      <c r="A928" s="17"/>
    </row>
    <row r="929" spans="1:1">
      <c r="A929" s="17"/>
    </row>
    <row r="930" spans="1:1">
      <c r="A930" s="17"/>
    </row>
    <row r="931" spans="1:1">
      <c r="A931" s="17"/>
    </row>
    <row r="932" spans="1:1">
      <c r="A932" s="17"/>
    </row>
    <row r="933" spans="1:1">
      <c r="A933" s="17"/>
    </row>
    <row r="934" spans="1:1">
      <c r="A934" s="17"/>
    </row>
    <row r="935" spans="1:1">
      <c r="A935" s="17"/>
    </row>
    <row r="936" spans="1:1">
      <c r="A936" s="17"/>
    </row>
    <row r="937" spans="1:1">
      <c r="A937" s="17"/>
    </row>
    <row r="938" spans="1:1">
      <c r="A938" s="17"/>
    </row>
    <row r="939" spans="1:1">
      <c r="A939" s="17"/>
    </row>
    <row r="940" spans="1:1">
      <c r="A940" s="17"/>
    </row>
    <row r="941" spans="1:1">
      <c r="A941" s="17"/>
    </row>
    <row r="942" spans="1:1">
      <c r="A942" s="17"/>
    </row>
    <row r="943" spans="1:1">
      <c r="A943" s="17"/>
    </row>
    <row r="944" spans="1:1">
      <c r="A944" s="17"/>
    </row>
    <row r="945" spans="1:1">
      <c r="A945" s="17"/>
    </row>
    <row r="946" spans="1:1">
      <c r="A946" s="17"/>
    </row>
    <row r="947" spans="1:1">
      <c r="A947" s="17"/>
    </row>
    <row r="948" spans="1:1">
      <c r="A948" s="17"/>
    </row>
    <row r="949" spans="1:1">
      <c r="A949" s="17"/>
    </row>
    <row r="950" spans="1:1">
      <c r="A950" s="17"/>
    </row>
    <row r="951" spans="1:1">
      <c r="A951" s="17"/>
    </row>
    <row r="952" spans="1:1">
      <c r="A952" s="17"/>
    </row>
    <row r="953" spans="1:1">
      <c r="A953" s="17"/>
    </row>
    <row r="954" spans="1:1">
      <c r="A954" s="17"/>
    </row>
    <row r="955" spans="1:1">
      <c r="A955" s="17"/>
    </row>
    <row r="956" spans="1:1">
      <c r="A956" s="17"/>
    </row>
    <row r="957" spans="1:1">
      <c r="A957" s="17"/>
    </row>
    <row r="958" spans="1:1">
      <c r="A958" s="17"/>
    </row>
    <row r="959" spans="1:1">
      <c r="A959" s="17"/>
    </row>
    <row r="960" spans="1:1">
      <c r="A960" s="17"/>
    </row>
    <row r="961" spans="1:1">
      <c r="A961" s="17"/>
    </row>
    <row r="962" spans="1:1">
      <c r="A962" s="17"/>
    </row>
    <row r="963" spans="1:1">
      <c r="A963" s="17"/>
    </row>
    <row r="964" spans="1:1">
      <c r="A964" s="17"/>
    </row>
    <row r="965" spans="1:1">
      <c r="A965" s="17"/>
    </row>
    <row r="966" spans="1:1">
      <c r="A966" s="17"/>
    </row>
    <row r="967" spans="1:1">
      <c r="A967" s="17"/>
    </row>
    <row r="968" spans="1:1">
      <c r="A968" s="17"/>
    </row>
    <row r="969" spans="1:1">
      <c r="A969" s="17"/>
    </row>
    <row r="970" spans="1:1">
      <c r="A970" s="17"/>
    </row>
    <row r="971" spans="1:1">
      <c r="A971" s="17"/>
    </row>
    <row r="972" spans="1:1">
      <c r="A972" s="17"/>
    </row>
    <row r="973" spans="1:1">
      <c r="A973" s="17"/>
    </row>
    <row r="974" spans="1:1">
      <c r="A974" s="17"/>
    </row>
    <row r="975" spans="1:1">
      <c r="A975" s="17"/>
    </row>
    <row r="976" spans="1:1">
      <c r="A976" s="17"/>
    </row>
    <row r="977" spans="1:1">
      <c r="A977" s="17"/>
    </row>
    <row r="978" spans="1:1">
      <c r="A978" s="17"/>
    </row>
    <row r="979" spans="1:1">
      <c r="A979" s="17"/>
    </row>
    <row r="980" spans="1:1">
      <c r="A980" s="17"/>
    </row>
    <row r="981" spans="1:1">
      <c r="A981" s="17"/>
    </row>
  </sheetData>
  <mergeCells count="47">
    <mergeCell ref="A61:P63"/>
    <mergeCell ref="D64:G64"/>
    <mergeCell ref="H64:J64"/>
    <mergeCell ref="K64:M64"/>
    <mergeCell ref="N64:P64"/>
    <mergeCell ref="A70:P72"/>
    <mergeCell ref="D73:G73"/>
    <mergeCell ref="H73:J73"/>
    <mergeCell ref="K73:M73"/>
    <mergeCell ref="N73:P73"/>
    <mergeCell ref="A1:P3"/>
    <mergeCell ref="D4:G4"/>
    <mergeCell ref="H4:J4"/>
    <mergeCell ref="K4:M4"/>
    <mergeCell ref="N4:P4"/>
    <mergeCell ref="A13:P15"/>
    <mergeCell ref="D16:G16"/>
    <mergeCell ref="H16:J16"/>
    <mergeCell ref="K16:M16"/>
    <mergeCell ref="N16:P16"/>
    <mergeCell ref="A23:P25"/>
    <mergeCell ref="D26:G26"/>
    <mergeCell ref="H26:J26"/>
    <mergeCell ref="K26:M26"/>
    <mergeCell ref="N26:P26"/>
    <mergeCell ref="N45:P45"/>
    <mergeCell ref="A33:P35"/>
    <mergeCell ref="D36:G36"/>
    <mergeCell ref="H36:J36"/>
    <mergeCell ref="K36:M36"/>
    <mergeCell ref="N36:P36"/>
    <mergeCell ref="R2:S3"/>
    <mergeCell ref="R4:S4"/>
    <mergeCell ref="A80:P82"/>
    <mergeCell ref="D83:G83"/>
    <mergeCell ref="H83:J83"/>
    <mergeCell ref="K83:M83"/>
    <mergeCell ref="N83:P83"/>
    <mergeCell ref="A52:P54"/>
    <mergeCell ref="D55:G55"/>
    <mergeCell ref="H55:J55"/>
    <mergeCell ref="K55:M55"/>
    <mergeCell ref="N55:P55"/>
    <mergeCell ref="A42:P44"/>
    <mergeCell ref="D45:G45"/>
    <mergeCell ref="H45:J45"/>
    <mergeCell ref="K45:M45"/>
  </mergeCells>
  <pageMargins left="0" right="0" top="0" bottom="0" header="0" footer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2025-03-01T01:46:48Z</dcterms:created>
  <dcterms:modified xsi:type="dcterms:W3CDTF">2025-03-02T22:00:23Z</dcterms:modified>
  <cp:category/>
  <cp:contentStatus/>
</cp:coreProperties>
</file>