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311" documentId="8_{272C307B-6741-4467-B5F9-9F67F894F2B2}" xr6:coauthVersionLast="47" xr6:coauthVersionMax="47" xr10:uidLastSave="{02C14223-4BCA-4C1C-A5CA-614BA8DD28D6}"/>
  <bookViews>
    <workbookView xWindow="-4890" yWindow="-21720" windowWidth="38640" windowHeight="21120" activeTab="7" xr2:uid="{7DFE7FEB-B1F1-41B9-B451-99341EA61B08}"/>
  </bookViews>
  <sheets>
    <sheet name="Week 0" sheetId="1" r:id="rId1"/>
    <sheet name="Week 8 -20" sheetId="2" r:id="rId2"/>
    <sheet name="Week 8 -70" sheetId="3" r:id="rId3"/>
    <sheet name="Week 12 -20" sheetId="4" r:id="rId4"/>
    <sheet name="Week 12 -70" sheetId="5" r:id="rId5"/>
    <sheet name="Week 16 -20" sheetId="6" r:id="rId6"/>
    <sheet name="Week 16 -70" sheetId="7" r:id="rId7"/>
    <sheet name="Week 20 -20" sheetId="8" r:id="rId8"/>
    <sheet name="Week 20 -70" sheetId="9" r:id="rId9"/>
  </sheets>
  <externalReferences>
    <externalReference r:id="rId10"/>
    <externalReference r:id="rId11"/>
    <externalReference r:id="rId12"/>
    <externalReference r:id="rId1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8" l="1"/>
  <c r="Q24" i="8"/>
  <c r="Q26" i="9"/>
  <c r="Q24" i="9"/>
  <c r="K17" i="3"/>
  <c r="K20" i="9" l="1"/>
  <c r="J20" i="9"/>
  <c r="I20" i="9"/>
  <c r="K19" i="9"/>
  <c r="J19" i="9"/>
  <c r="I19" i="9"/>
  <c r="K18" i="9"/>
  <c r="J18" i="9"/>
  <c r="I18" i="9"/>
  <c r="K17" i="9"/>
  <c r="J17" i="9"/>
  <c r="I17" i="9"/>
  <c r="G11" i="9"/>
  <c r="H11" i="9" s="1"/>
  <c r="E11" i="9"/>
  <c r="G10" i="9"/>
  <c r="H10" i="9" s="1"/>
  <c r="E10" i="9"/>
  <c r="G9" i="9"/>
  <c r="H9" i="9" s="1"/>
  <c r="E9" i="9"/>
  <c r="G8" i="9"/>
  <c r="H8" i="9" s="1"/>
  <c r="E8" i="9"/>
  <c r="G7" i="9"/>
  <c r="H7" i="9" s="1"/>
  <c r="E7" i="9"/>
  <c r="G6" i="9"/>
  <c r="H6" i="9" s="1"/>
  <c r="E6" i="9"/>
  <c r="G5" i="9"/>
  <c r="H5" i="9" s="1"/>
  <c r="E5" i="9"/>
  <c r="G4" i="9"/>
  <c r="H4" i="9" s="1"/>
  <c r="E4" i="9"/>
  <c r="F4" i="9" s="1"/>
  <c r="K20" i="8"/>
  <c r="J20" i="8"/>
  <c r="I20" i="8"/>
  <c r="K19" i="8"/>
  <c r="J19" i="8"/>
  <c r="I19" i="8"/>
  <c r="K18" i="8"/>
  <c r="J18" i="8"/>
  <c r="I18" i="8"/>
  <c r="K17" i="8"/>
  <c r="J17" i="8"/>
  <c r="I17" i="8"/>
  <c r="G11" i="8"/>
  <c r="H11" i="8" s="1"/>
  <c r="E11" i="8"/>
  <c r="G10" i="8"/>
  <c r="H10" i="8" s="1"/>
  <c r="E10" i="8"/>
  <c r="G9" i="8"/>
  <c r="H9" i="8" s="1"/>
  <c r="E9" i="8"/>
  <c r="G8" i="8"/>
  <c r="H8" i="8" s="1"/>
  <c r="E8" i="8"/>
  <c r="G7" i="8"/>
  <c r="H7" i="8" s="1"/>
  <c r="E7" i="8"/>
  <c r="G6" i="8"/>
  <c r="H6" i="8" s="1"/>
  <c r="E6" i="8"/>
  <c r="G5" i="8"/>
  <c r="H5" i="8" s="1"/>
  <c r="E5" i="8"/>
  <c r="G4" i="8"/>
  <c r="H4" i="8" s="1"/>
  <c r="E4" i="8"/>
  <c r="F4" i="8" s="1"/>
  <c r="K20" i="7"/>
  <c r="J20" i="7"/>
  <c r="I20" i="7"/>
  <c r="K19" i="7"/>
  <c r="J19" i="7"/>
  <c r="I19" i="7"/>
  <c r="K18" i="7"/>
  <c r="J18" i="7"/>
  <c r="I18" i="7"/>
  <c r="K17" i="7"/>
  <c r="J17" i="7"/>
  <c r="I17" i="7"/>
  <c r="G11" i="7"/>
  <c r="H11" i="7" s="1"/>
  <c r="E11" i="7"/>
  <c r="G10" i="7"/>
  <c r="H10" i="7" s="1"/>
  <c r="E10" i="7"/>
  <c r="G9" i="7"/>
  <c r="H9" i="7" s="1"/>
  <c r="E9" i="7"/>
  <c r="G8" i="7"/>
  <c r="H8" i="7" s="1"/>
  <c r="E8" i="7"/>
  <c r="G7" i="7"/>
  <c r="H7" i="7" s="1"/>
  <c r="E7" i="7"/>
  <c r="G6" i="7"/>
  <c r="H6" i="7" s="1"/>
  <c r="E6" i="7"/>
  <c r="G5" i="7"/>
  <c r="H5" i="7" s="1"/>
  <c r="E5" i="7"/>
  <c r="G4" i="7"/>
  <c r="H4" i="7" s="1"/>
  <c r="E4" i="7"/>
  <c r="F4" i="7" s="1"/>
  <c r="K20" i="6"/>
  <c r="J20" i="6"/>
  <c r="I20" i="6"/>
  <c r="K19" i="6"/>
  <c r="J19" i="6"/>
  <c r="I19" i="6"/>
  <c r="K18" i="6"/>
  <c r="J18" i="6"/>
  <c r="I18" i="6"/>
  <c r="K17" i="6"/>
  <c r="J17" i="6"/>
  <c r="I17" i="6"/>
  <c r="G11" i="6"/>
  <c r="H11" i="6" s="1"/>
  <c r="E11" i="6"/>
  <c r="G10" i="6"/>
  <c r="H10" i="6" s="1"/>
  <c r="E10" i="6"/>
  <c r="G9" i="6"/>
  <c r="H9" i="6" s="1"/>
  <c r="E9" i="6"/>
  <c r="G8" i="6"/>
  <c r="H8" i="6" s="1"/>
  <c r="E8" i="6"/>
  <c r="G7" i="6"/>
  <c r="H7" i="6" s="1"/>
  <c r="E7" i="6"/>
  <c r="G6" i="6"/>
  <c r="H6" i="6" s="1"/>
  <c r="E6" i="6"/>
  <c r="G5" i="6"/>
  <c r="H5" i="6" s="1"/>
  <c r="E5" i="6"/>
  <c r="G4" i="6"/>
  <c r="H4" i="6" s="1"/>
  <c r="E4" i="6"/>
  <c r="F4" i="6" s="1"/>
  <c r="K21" i="5"/>
  <c r="J21" i="5"/>
  <c r="I21" i="5"/>
  <c r="K20" i="5"/>
  <c r="J20" i="5"/>
  <c r="I20" i="5"/>
  <c r="K19" i="5"/>
  <c r="J19" i="5"/>
  <c r="I19" i="5"/>
  <c r="K18" i="5"/>
  <c r="J18" i="5"/>
  <c r="I18" i="5"/>
  <c r="G12" i="5"/>
  <c r="H12" i="5" s="1"/>
  <c r="E12" i="5"/>
  <c r="G11" i="5"/>
  <c r="H11" i="5" s="1"/>
  <c r="E11" i="5"/>
  <c r="G10" i="5"/>
  <c r="H10" i="5" s="1"/>
  <c r="E10" i="5"/>
  <c r="G9" i="5"/>
  <c r="H9" i="5" s="1"/>
  <c r="E9" i="5"/>
  <c r="G8" i="5"/>
  <c r="H8" i="5" s="1"/>
  <c r="E8" i="5"/>
  <c r="G7" i="5"/>
  <c r="H7" i="5" s="1"/>
  <c r="E7" i="5"/>
  <c r="G6" i="5"/>
  <c r="H6" i="5" s="1"/>
  <c r="E6" i="5"/>
  <c r="G5" i="5"/>
  <c r="H5" i="5" s="1"/>
  <c r="E5" i="5"/>
  <c r="F5" i="5" s="1"/>
  <c r="K20" i="4"/>
  <c r="J20" i="4"/>
  <c r="I20" i="4"/>
  <c r="K19" i="4"/>
  <c r="J19" i="4"/>
  <c r="I19" i="4"/>
  <c r="K18" i="4"/>
  <c r="J18" i="4"/>
  <c r="I18" i="4"/>
  <c r="K17" i="4"/>
  <c r="J17" i="4"/>
  <c r="I17" i="4"/>
  <c r="G11" i="4"/>
  <c r="H11" i="4" s="1"/>
  <c r="E11" i="4"/>
  <c r="G10" i="4"/>
  <c r="H10" i="4" s="1"/>
  <c r="E10" i="4"/>
  <c r="G9" i="4"/>
  <c r="H9" i="4" s="1"/>
  <c r="E9" i="4"/>
  <c r="G8" i="4"/>
  <c r="H8" i="4" s="1"/>
  <c r="E8" i="4"/>
  <c r="G7" i="4"/>
  <c r="H7" i="4" s="1"/>
  <c r="E7" i="4"/>
  <c r="G6" i="4"/>
  <c r="H6" i="4" s="1"/>
  <c r="E6" i="4"/>
  <c r="G5" i="4"/>
  <c r="H5" i="4" s="1"/>
  <c r="E5" i="4"/>
  <c r="G4" i="4"/>
  <c r="H4" i="4" s="1"/>
  <c r="E4" i="4"/>
  <c r="F4" i="4" s="1"/>
  <c r="K20" i="3"/>
  <c r="J20" i="3"/>
  <c r="I20" i="3"/>
  <c r="K19" i="3"/>
  <c r="J19" i="3"/>
  <c r="I19" i="3"/>
  <c r="K18" i="3"/>
  <c r="J18" i="3"/>
  <c r="I18" i="3"/>
  <c r="J17" i="3"/>
  <c r="I17" i="3"/>
  <c r="G11" i="3"/>
  <c r="H11" i="3" s="1"/>
  <c r="E11" i="3"/>
  <c r="G10" i="3"/>
  <c r="H10" i="3" s="1"/>
  <c r="E10" i="3"/>
  <c r="G9" i="3"/>
  <c r="H9" i="3" s="1"/>
  <c r="E9" i="3"/>
  <c r="G8" i="3"/>
  <c r="H8" i="3" s="1"/>
  <c r="E8" i="3"/>
  <c r="G7" i="3"/>
  <c r="H7" i="3" s="1"/>
  <c r="E7" i="3"/>
  <c r="G6" i="3"/>
  <c r="H6" i="3" s="1"/>
  <c r="E6" i="3"/>
  <c r="G5" i="3"/>
  <c r="H5" i="3" s="1"/>
  <c r="E5" i="3"/>
  <c r="G4" i="3"/>
  <c r="H4" i="3" s="1"/>
  <c r="E4" i="3"/>
  <c r="F4" i="3" s="1"/>
  <c r="K20" i="2"/>
  <c r="J20" i="2"/>
  <c r="I20" i="2"/>
  <c r="K19" i="2"/>
  <c r="J19" i="2"/>
  <c r="I19" i="2"/>
  <c r="K18" i="2"/>
  <c r="J18" i="2"/>
  <c r="I18" i="2"/>
  <c r="K17" i="2"/>
  <c r="J17" i="2"/>
  <c r="I17" i="2"/>
  <c r="G11" i="2"/>
  <c r="H11" i="2" s="1"/>
  <c r="E11" i="2"/>
  <c r="G10" i="2"/>
  <c r="H10" i="2" s="1"/>
  <c r="E10" i="2"/>
  <c r="G9" i="2"/>
  <c r="H9" i="2" s="1"/>
  <c r="E9" i="2"/>
  <c r="G8" i="2"/>
  <c r="H8" i="2" s="1"/>
  <c r="E8" i="2"/>
  <c r="G7" i="2"/>
  <c r="H7" i="2" s="1"/>
  <c r="E7" i="2"/>
  <c r="G6" i="2"/>
  <c r="H6" i="2" s="1"/>
  <c r="E6" i="2"/>
  <c r="G5" i="2"/>
  <c r="H5" i="2" s="1"/>
  <c r="E5" i="2"/>
  <c r="G4" i="2"/>
  <c r="H4" i="2" s="1"/>
  <c r="E4" i="2"/>
  <c r="F4" i="2" s="1"/>
  <c r="F5" i="9" l="1"/>
  <c r="F6" i="9"/>
  <c r="F11" i="9"/>
  <c r="F8" i="9"/>
  <c r="F7" i="9"/>
  <c r="F11" i="8"/>
  <c r="F6" i="8"/>
  <c r="F7" i="8"/>
  <c r="F8" i="8"/>
  <c r="F10" i="8"/>
  <c r="F5" i="8"/>
  <c r="F6" i="7"/>
  <c r="F11" i="7"/>
  <c r="F7" i="7"/>
  <c r="F5" i="7"/>
  <c r="F8" i="7"/>
  <c r="F7" i="6"/>
  <c r="F11" i="6"/>
  <c r="F9" i="6"/>
  <c r="F5" i="6"/>
  <c r="F6" i="6"/>
  <c r="F8" i="6"/>
  <c r="F8" i="5"/>
  <c r="F7" i="5"/>
  <c r="F6" i="5"/>
  <c r="F12" i="5"/>
  <c r="F9" i="5"/>
  <c r="F11" i="4"/>
  <c r="F7" i="4"/>
  <c r="F8" i="4"/>
  <c r="F10" i="4"/>
  <c r="F11" i="3"/>
  <c r="F6" i="3"/>
  <c r="F7" i="3"/>
  <c r="F8" i="3"/>
  <c r="F5" i="3"/>
  <c r="F5" i="2"/>
  <c r="F8" i="2"/>
  <c r="F6" i="2"/>
  <c r="F9" i="2"/>
  <c r="F11" i="2"/>
  <c r="F9" i="9"/>
  <c r="F10" i="9"/>
  <c r="F9" i="8"/>
  <c r="N26" i="8"/>
  <c r="F9" i="7"/>
  <c r="F10" i="7"/>
  <c r="N26" i="7" s="1"/>
  <c r="F10" i="6"/>
  <c r="N26" i="6" s="1"/>
  <c r="N25" i="6"/>
  <c r="F10" i="5"/>
  <c r="F11" i="5"/>
  <c r="F9" i="4"/>
  <c r="F5" i="4"/>
  <c r="F6" i="4"/>
  <c r="F9" i="3"/>
  <c r="F10" i="3"/>
  <c r="F7" i="2"/>
  <c r="F10" i="2"/>
  <c r="N26" i="9" l="1"/>
  <c r="N25" i="9"/>
  <c r="N25" i="8"/>
  <c r="B26" i="8" s="1"/>
  <c r="D26" i="8" s="1"/>
  <c r="E26" i="8" s="1"/>
  <c r="F26" i="8" s="1"/>
  <c r="I26" i="8" s="1"/>
  <c r="N25" i="7"/>
  <c r="B25" i="6"/>
  <c r="D25" i="6" s="1"/>
  <c r="E25" i="6" s="1"/>
  <c r="F25" i="6" s="1"/>
  <c r="I25" i="6" s="1"/>
  <c r="J25" i="6" s="1"/>
  <c r="N27" i="5"/>
  <c r="N26" i="4"/>
  <c r="N25" i="4"/>
  <c r="N26" i="3"/>
  <c r="N25" i="3"/>
  <c r="N25" i="2"/>
  <c r="N26" i="2"/>
  <c r="B24" i="2" s="1"/>
  <c r="D24" i="2" s="1"/>
  <c r="E24" i="2" s="1"/>
  <c r="F24" i="2" s="1"/>
  <c r="I24" i="2" s="1"/>
  <c r="B27" i="7"/>
  <c r="D27" i="7" s="1"/>
  <c r="E27" i="7" s="1"/>
  <c r="F27" i="7" s="1"/>
  <c r="I27" i="7" s="1"/>
  <c r="J27" i="7" s="1"/>
  <c r="B24" i="7"/>
  <c r="D24" i="7" s="1"/>
  <c r="E24" i="7" s="1"/>
  <c r="F24" i="7" s="1"/>
  <c r="I24" i="7" s="1"/>
  <c r="J24" i="7" s="1"/>
  <c r="B25" i="7"/>
  <c r="D25" i="7" s="1"/>
  <c r="E25" i="7" s="1"/>
  <c r="F25" i="7" s="1"/>
  <c r="I25" i="7" s="1"/>
  <c r="J25" i="7" s="1"/>
  <c r="B26" i="7"/>
  <c r="D26" i="7" s="1"/>
  <c r="E26" i="7" s="1"/>
  <c r="F26" i="7" s="1"/>
  <c r="I26" i="7" s="1"/>
  <c r="B26" i="6"/>
  <c r="D26" i="6" s="1"/>
  <c r="E26" i="6" s="1"/>
  <c r="F26" i="6" s="1"/>
  <c r="I26" i="6" s="1"/>
  <c r="B27" i="6"/>
  <c r="D27" i="6" s="1"/>
  <c r="E27" i="6" s="1"/>
  <c r="F27" i="6" s="1"/>
  <c r="I27" i="6" s="1"/>
  <c r="J27" i="6" s="1"/>
  <c r="B24" i="6"/>
  <c r="D24" i="6" s="1"/>
  <c r="E24" i="6" s="1"/>
  <c r="F24" i="6" s="1"/>
  <c r="I24" i="6" s="1"/>
  <c r="N26" i="5"/>
  <c r="B26" i="2"/>
  <c r="D26" i="2" s="1"/>
  <c r="E26" i="2" s="1"/>
  <c r="F26" i="2" s="1"/>
  <c r="I26" i="2" s="1"/>
  <c r="B26" i="9" l="1"/>
  <c r="D26" i="9" s="1"/>
  <c r="E26" i="9" s="1"/>
  <c r="F26" i="9" s="1"/>
  <c r="I26" i="9" s="1"/>
  <c r="B27" i="9"/>
  <c r="D27" i="9" s="1"/>
  <c r="E27" i="9" s="1"/>
  <c r="F27" i="9" s="1"/>
  <c r="I27" i="9" s="1"/>
  <c r="J27" i="9" s="1"/>
  <c r="B24" i="9"/>
  <c r="D24" i="9" s="1"/>
  <c r="E24" i="9" s="1"/>
  <c r="F24" i="9" s="1"/>
  <c r="I24" i="9" s="1"/>
  <c r="B25" i="9"/>
  <c r="D25" i="9" s="1"/>
  <c r="E25" i="9" s="1"/>
  <c r="F25" i="9" s="1"/>
  <c r="I25" i="9" s="1"/>
  <c r="J25" i="9" s="1"/>
  <c r="B24" i="8"/>
  <c r="D24" i="8" s="1"/>
  <c r="E24" i="8" s="1"/>
  <c r="F24" i="8" s="1"/>
  <c r="I24" i="8" s="1"/>
  <c r="B27" i="8"/>
  <c r="D27" i="8" s="1"/>
  <c r="E27" i="8" s="1"/>
  <c r="F27" i="8" s="1"/>
  <c r="I27" i="8" s="1"/>
  <c r="J27" i="8" s="1"/>
  <c r="B25" i="8"/>
  <c r="D25" i="8" s="1"/>
  <c r="E25" i="8" s="1"/>
  <c r="F25" i="8" s="1"/>
  <c r="I25" i="8" s="1"/>
  <c r="J25" i="8" s="1"/>
  <c r="K24" i="7"/>
  <c r="L24" i="7"/>
  <c r="B27" i="4"/>
  <c r="D27" i="4" s="1"/>
  <c r="E27" i="4" s="1"/>
  <c r="F27" i="4" s="1"/>
  <c r="I27" i="4" s="1"/>
  <c r="J27" i="4" s="1"/>
  <c r="B24" i="4"/>
  <c r="D24" i="4" s="1"/>
  <c r="E24" i="4" s="1"/>
  <c r="F24" i="4" s="1"/>
  <c r="I24" i="4" s="1"/>
  <c r="B26" i="4"/>
  <c r="D26" i="4" s="1"/>
  <c r="E26" i="4" s="1"/>
  <c r="F26" i="4" s="1"/>
  <c r="I26" i="4" s="1"/>
  <c r="J26" i="4" s="1"/>
  <c r="K26" i="4" s="1"/>
  <c r="B25" i="4"/>
  <c r="D25" i="4" s="1"/>
  <c r="E25" i="4" s="1"/>
  <c r="F25" i="4" s="1"/>
  <c r="I25" i="4" s="1"/>
  <c r="J25" i="4" s="1"/>
  <c r="B24" i="3"/>
  <c r="D24" i="3" s="1"/>
  <c r="E24" i="3" s="1"/>
  <c r="F24" i="3" s="1"/>
  <c r="I24" i="3" s="1"/>
  <c r="J24" i="3" s="1"/>
  <c r="B26" i="3"/>
  <c r="D26" i="3" s="1"/>
  <c r="E26" i="3" s="1"/>
  <c r="F26" i="3" s="1"/>
  <c r="I26" i="3" s="1"/>
  <c r="B27" i="3"/>
  <c r="D27" i="3" s="1"/>
  <c r="E27" i="3" s="1"/>
  <c r="F27" i="3" s="1"/>
  <c r="I27" i="3" s="1"/>
  <c r="J27" i="3" s="1"/>
  <c r="B25" i="3"/>
  <c r="D25" i="3" s="1"/>
  <c r="E25" i="3" s="1"/>
  <c r="F25" i="3" s="1"/>
  <c r="I25" i="3" s="1"/>
  <c r="J25" i="3" s="1"/>
  <c r="B27" i="2"/>
  <c r="D27" i="2" s="1"/>
  <c r="E27" i="2" s="1"/>
  <c r="F27" i="2" s="1"/>
  <c r="I27" i="2" s="1"/>
  <c r="J27" i="2" s="1"/>
  <c r="B25" i="2"/>
  <c r="D25" i="2" s="1"/>
  <c r="E25" i="2" s="1"/>
  <c r="F25" i="2" s="1"/>
  <c r="I25" i="2" s="1"/>
  <c r="J25" i="2" s="1"/>
  <c r="L26" i="9"/>
  <c r="J26" i="9"/>
  <c r="K26" i="9" s="1"/>
  <c r="L24" i="9"/>
  <c r="J24" i="9"/>
  <c r="K24" i="9" s="1"/>
  <c r="J26" i="8"/>
  <c r="J24" i="8"/>
  <c r="L26" i="7"/>
  <c r="J26" i="7"/>
  <c r="K26" i="7" s="1"/>
  <c r="L24" i="6"/>
  <c r="J24" i="6"/>
  <c r="K24" i="6" s="1"/>
  <c r="L26" i="6"/>
  <c r="J26" i="6"/>
  <c r="K26" i="6" s="1"/>
  <c r="B26" i="5"/>
  <c r="D26" i="5" s="1"/>
  <c r="E26" i="5" s="1"/>
  <c r="F26" i="5" s="1"/>
  <c r="I26" i="5" s="1"/>
  <c r="J26" i="5" s="1"/>
  <c r="B28" i="5"/>
  <c r="D28" i="5" s="1"/>
  <c r="E28" i="5" s="1"/>
  <c r="F28" i="5" s="1"/>
  <c r="I28" i="5" s="1"/>
  <c r="J28" i="5" s="1"/>
  <c r="B27" i="5"/>
  <c r="D27" i="5" s="1"/>
  <c r="E27" i="5" s="1"/>
  <c r="F27" i="5" s="1"/>
  <c r="I27" i="5" s="1"/>
  <c r="B25" i="5"/>
  <c r="D25" i="5" s="1"/>
  <c r="E25" i="5" s="1"/>
  <c r="F25" i="5" s="1"/>
  <c r="I25" i="5" s="1"/>
  <c r="L26" i="4"/>
  <c r="L24" i="4"/>
  <c r="J24" i="4"/>
  <c r="K24" i="4" s="1"/>
  <c r="J24" i="2"/>
  <c r="J26" i="2"/>
  <c r="L24" i="8" l="1"/>
  <c r="K24" i="8"/>
  <c r="L26" i="8"/>
  <c r="K26" i="8"/>
  <c r="L26" i="3"/>
  <c r="J26" i="3"/>
  <c r="K26" i="3" s="1"/>
  <c r="L24" i="3"/>
  <c r="K24" i="3"/>
  <c r="L24" i="2"/>
  <c r="K24" i="2"/>
  <c r="K26" i="2"/>
  <c r="L26" i="2"/>
  <c r="L27" i="5"/>
  <c r="J27" i="5"/>
  <c r="K27" i="5" s="1"/>
  <c r="L25" i="5"/>
  <c r="J25" i="5"/>
  <c r="K25" i="5" s="1"/>
  <c r="K37" i="1" l="1"/>
  <c r="J37" i="1"/>
  <c r="I37" i="1"/>
  <c r="K36" i="1"/>
  <c r="J36" i="1"/>
  <c r="I36" i="1"/>
  <c r="K35" i="1"/>
  <c r="J35" i="1"/>
  <c r="I35" i="1"/>
  <c r="K34" i="1"/>
  <c r="J34" i="1"/>
  <c r="I34" i="1"/>
  <c r="K33" i="1"/>
  <c r="J33" i="1"/>
  <c r="I33" i="1"/>
  <c r="K32" i="1"/>
  <c r="J32" i="1"/>
  <c r="I32" i="1"/>
  <c r="K31" i="1"/>
  <c r="G23" i="1"/>
  <c r="H23" i="1" s="1"/>
  <c r="E23" i="1"/>
  <c r="G22" i="1"/>
  <c r="H22" i="1" s="1"/>
  <c r="E22" i="1"/>
  <c r="G21" i="1"/>
  <c r="H21" i="1" s="1"/>
  <c r="E21" i="1"/>
  <c r="G20" i="1"/>
  <c r="H20" i="1" s="1"/>
  <c r="E20" i="1"/>
  <c r="G19" i="1"/>
  <c r="H19" i="1" s="1"/>
  <c r="E19" i="1"/>
  <c r="G18" i="1"/>
  <c r="H18" i="1" s="1"/>
  <c r="E18" i="1"/>
  <c r="G17" i="1"/>
  <c r="H17" i="1" s="1"/>
  <c r="E17" i="1"/>
  <c r="G16" i="1"/>
  <c r="H16" i="1" s="1"/>
  <c r="E16" i="1"/>
  <c r="F21" i="1" s="1"/>
  <c r="F19" i="1" l="1"/>
  <c r="F23" i="1"/>
  <c r="F20" i="1"/>
  <c r="F18" i="1"/>
  <c r="F17" i="1"/>
  <c r="F22" i="1"/>
  <c r="N44" i="1" s="1"/>
  <c r="F16" i="1"/>
  <c r="N43" i="1" l="1"/>
  <c r="B42" i="1" s="1"/>
  <c r="D42" i="1" s="1"/>
  <c r="E42" i="1" s="1"/>
  <c r="F42" i="1" s="1"/>
  <c r="I42" i="1" s="1"/>
  <c r="J42" i="1" l="1"/>
  <c r="B47" i="1"/>
  <c r="D47" i="1" s="1"/>
  <c r="E47" i="1" s="1"/>
  <c r="F47" i="1" s="1"/>
  <c r="I47" i="1" s="1"/>
  <c r="J47" i="1" s="1"/>
  <c r="B43" i="1"/>
  <c r="D43" i="1" s="1"/>
  <c r="E43" i="1" s="1"/>
  <c r="F43" i="1" s="1"/>
  <c r="I43" i="1" s="1"/>
  <c r="J43" i="1" s="1"/>
  <c r="B46" i="1"/>
  <c r="D46" i="1" s="1"/>
  <c r="E46" i="1" s="1"/>
  <c r="F46" i="1" s="1"/>
  <c r="I46" i="1" s="1"/>
  <c r="J46" i="1" s="1"/>
  <c r="B45" i="1"/>
  <c r="D45" i="1" s="1"/>
  <c r="E45" i="1" s="1"/>
  <c r="F45" i="1" s="1"/>
  <c r="I45" i="1" s="1"/>
  <c r="B44" i="1"/>
  <c r="D44" i="1" s="1"/>
  <c r="E44" i="1" s="1"/>
  <c r="F44" i="1" s="1"/>
  <c r="I44" i="1" s="1"/>
  <c r="J44" i="1" s="1"/>
  <c r="K42" i="1" l="1"/>
  <c r="J45" i="1"/>
  <c r="K45" i="1" s="1"/>
  <c r="L45" i="1"/>
  <c r="L42" i="1"/>
</calcChain>
</file>

<file path=xl/sharedStrings.xml><?xml version="1.0" encoding="utf-8"?>
<sst xmlns="http://schemas.openxmlformats.org/spreadsheetml/2006/main" count="607" uniqueCount="83">
  <si>
    <t>Freeze-thaw cycling</t>
  </si>
  <si>
    <t>Measurements</t>
  </si>
  <si>
    <t>RAW values</t>
  </si>
  <si>
    <t>OD620 (multiscan)</t>
  </si>
  <si>
    <t>A</t>
  </si>
  <si>
    <t>B</t>
  </si>
  <si>
    <t>C</t>
  </si>
  <si>
    <t>D</t>
  </si>
  <si>
    <t>E</t>
  </si>
  <si>
    <t>F</t>
  </si>
  <si>
    <t>G</t>
  </si>
  <si>
    <t>H</t>
  </si>
  <si>
    <t>Pi calibration</t>
  </si>
  <si>
    <t>mass in detection reaction(pmol)</t>
  </si>
  <si>
    <t>Rep1</t>
  </si>
  <si>
    <t>Rep2</t>
  </si>
  <si>
    <t xml:space="preserve">Rep3 </t>
  </si>
  <si>
    <t>Average</t>
  </si>
  <si>
    <t>Norm average (to 0)</t>
  </si>
  <si>
    <t>Std</t>
  </si>
  <si>
    <t>norm. std</t>
  </si>
  <si>
    <t>Activity calculations</t>
  </si>
  <si>
    <t>MarathonRT reaction</t>
  </si>
  <si>
    <t>+RT</t>
  </si>
  <si>
    <t>-RT</t>
  </si>
  <si>
    <t>A620</t>
  </si>
  <si>
    <t>Sample</t>
  </si>
  <si>
    <t>*multiplication factor</t>
  </si>
  <si>
    <t>Rep3</t>
  </si>
  <si>
    <t>average (+RT)</t>
  </si>
  <si>
    <t>average - control (-RT)</t>
  </si>
  <si>
    <t>(-)RT average</t>
  </si>
  <si>
    <t>MRT 0.6 µg (1)</t>
  </si>
  <si>
    <t>MRT 0.6 µg (2)</t>
  </si>
  <si>
    <t>MRT 0.6 µg (3)</t>
  </si>
  <si>
    <t>MRT-CBD 0.6 µg (1)</t>
  </si>
  <si>
    <t>MRT-CBD 0.6 µg (2)</t>
  </si>
  <si>
    <t>MRT-CBD 0.6 µg (3)</t>
  </si>
  <si>
    <t xml:space="preserve">*Dilution factor of the reverse transcription reaction, that is pipetted to the multiwell plate for activity measurement. </t>
  </si>
  <si>
    <t>from Pi calibration  (0 not included)</t>
  </si>
  <si>
    <t>result (from calibration) pmols Pi</t>
  </si>
  <si>
    <t>Reaction time (min)</t>
  </si>
  <si>
    <t>conc. PPi</t>
  </si>
  <si>
    <t>nmol</t>
  </si>
  <si>
    <t>Activity (U/rxn)</t>
  </si>
  <si>
    <t>Enzyme conc. Used for assay (ug/uL)</t>
  </si>
  <si>
    <t>Volume of enzyme used for assay (uL)</t>
  </si>
  <si>
    <t>Activity (U/uL enzyme)</t>
  </si>
  <si>
    <t>Activity (U/ug enzyme)</t>
  </si>
  <si>
    <t>Average Activity (U/µg enzyme)</t>
  </si>
  <si>
    <t>Average Activity (U/µL enzyme)</t>
  </si>
  <si>
    <t>Regression values (0 not included)</t>
  </si>
  <si>
    <t>slope</t>
  </si>
  <si>
    <t>intercept</t>
  </si>
  <si>
    <t>Strored at -20°C</t>
  </si>
  <si>
    <t>multiplication factor</t>
  </si>
  <si>
    <t>RT average</t>
  </si>
  <si>
    <t>Strored at -70°C</t>
  </si>
  <si>
    <t>0,074</t>
  </si>
  <si>
    <t>0,076</t>
  </si>
  <si>
    <t>0,075</t>
  </si>
  <si>
    <t>0,113</t>
  </si>
  <si>
    <t>0,109</t>
  </si>
  <si>
    <t>0,111</t>
  </si>
  <si>
    <t>0,158</t>
  </si>
  <si>
    <t>0,155</t>
  </si>
  <si>
    <t>0,154</t>
  </si>
  <si>
    <t>0,278</t>
  </si>
  <si>
    <t>0,268</t>
  </si>
  <si>
    <t>0,269</t>
  </si>
  <si>
    <t>0,427</t>
  </si>
  <si>
    <t>0,442</t>
  </si>
  <si>
    <t>0,445</t>
  </si>
  <si>
    <t>0,518</t>
  </si>
  <si>
    <t>0,523</t>
  </si>
  <si>
    <t>0,542</t>
  </si>
  <si>
    <t>0,632</t>
  </si>
  <si>
    <t>0,686</t>
  </si>
  <si>
    <t>0,682</t>
  </si>
  <si>
    <t>0,851</t>
  </si>
  <si>
    <t>0,842</t>
  </si>
  <si>
    <t>0,862</t>
  </si>
  <si>
    <t>St.dev.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</si>
</sst>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0.0"/>
    <numFmt numFmtId="167" formatCode="0.00000"/>
  </numFmts>
  <fonts count="4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6">
    <xf numFmtId="0" fontId="0" fillId="0" borderId="0" xfId="0"/>
    <xf numFmtId="0" fontId="0" fillId="0" borderId="6" xfId="0" applyBorder="1"/>
    <xf numFmtId="0" fontId="2" fillId="0" borderId="7" xfId="0" applyFont="1" applyBorder="1"/>
    <xf numFmtId="0" fontId="2" fillId="0" borderId="6" xfId="0" applyFont="1" applyBorder="1"/>
    <xf numFmtId="0" fontId="0" fillId="3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6" borderId="6" xfId="0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1" xfId="0" applyBorder="1"/>
    <xf numFmtId="0" fontId="0" fillId="3" borderId="12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0" xfId="0" applyNumberFormat="1"/>
    <xf numFmtId="0" fontId="0" fillId="0" borderId="14" xfId="0" applyBorder="1"/>
    <xf numFmtId="164" fontId="0" fillId="0" borderId="15" xfId="0" applyNumberFormat="1" applyBorder="1"/>
    <xf numFmtId="164" fontId="0" fillId="0" borderId="16" xfId="0" applyNumberFormat="1" applyBorder="1"/>
    <xf numFmtId="0" fontId="0" fillId="0" borderId="17" xfId="0" applyBorder="1"/>
    <xf numFmtId="0" fontId="0" fillId="3" borderId="18" xfId="0" applyFill="1" applyBorder="1"/>
    <xf numFmtId="164" fontId="0" fillId="0" borderId="19" xfId="0" applyNumberFormat="1" applyBorder="1"/>
    <xf numFmtId="164" fontId="0" fillId="0" borderId="20" xfId="0" applyNumberFormat="1" applyBorder="1"/>
    <xf numFmtId="0" fontId="2" fillId="0" borderId="0" xfId="0" applyFont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26" xfId="0" applyBorder="1"/>
    <xf numFmtId="0" fontId="0" fillId="6" borderId="26" xfId="0" applyFill="1" applyBorder="1"/>
    <xf numFmtId="165" fontId="3" fillId="0" borderId="26" xfId="0" applyNumberFormat="1" applyFont="1" applyBorder="1"/>
    <xf numFmtId="164" fontId="0" fillId="0" borderId="26" xfId="0" applyNumberFormat="1" applyBorder="1"/>
    <xf numFmtId="0" fontId="0" fillId="0" borderId="12" xfId="0" applyBorder="1"/>
    <xf numFmtId="0" fontId="0" fillId="4" borderId="12" xfId="0" applyFill="1" applyBorder="1"/>
    <xf numFmtId="0" fontId="0" fillId="6" borderId="12" xfId="0" applyFill="1" applyBorder="1"/>
    <xf numFmtId="165" fontId="3" fillId="0" borderId="12" xfId="0" applyNumberFormat="1" applyFont="1" applyBorder="1"/>
    <xf numFmtId="165" fontId="3" fillId="0" borderId="6" xfId="0" applyNumberFormat="1" applyFont="1" applyBorder="1"/>
    <xf numFmtId="0" fontId="0" fillId="0" borderId="18" xfId="0" applyBorder="1"/>
    <xf numFmtId="0" fontId="0" fillId="4" borderId="18" xfId="0" applyFill="1" applyBorder="1"/>
    <xf numFmtId="0" fontId="0" fillId="6" borderId="18" xfId="0" applyFill="1" applyBorder="1"/>
    <xf numFmtId="165" fontId="3" fillId="0" borderId="18" xfId="0" applyNumberFormat="1" applyFont="1" applyBorder="1"/>
    <xf numFmtId="0" fontId="0" fillId="5" borderId="12" xfId="0" applyFill="1" applyBorder="1"/>
    <xf numFmtId="0" fontId="0" fillId="5" borderId="18" xfId="0" applyFill="1" applyBorder="1"/>
    <xf numFmtId="0" fontId="0" fillId="0" borderId="27" xfId="0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6" fontId="3" fillId="0" borderId="12" xfId="0" applyNumberFormat="1" applyFont="1" applyBorder="1"/>
    <xf numFmtId="2" fontId="3" fillId="0" borderId="12" xfId="0" applyNumberFormat="1" applyFont="1" applyBorder="1"/>
    <xf numFmtId="2" fontId="0" fillId="0" borderId="12" xfId="0" applyNumberFormat="1" applyBorder="1" applyAlignment="1">
      <alignment vertical="center"/>
    </xf>
    <xf numFmtId="2" fontId="0" fillId="0" borderId="13" xfId="0" applyNumberFormat="1" applyBorder="1" applyAlignment="1">
      <alignment vertical="center"/>
    </xf>
    <xf numFmtId="166" fontId="3" fillId="0" borderId="6" xfId="0" applyNumberFormat="1" applyFont="1" applyBorder="1"/>
    <xf numFmtId="2" fontId="3" fillId="0" borderId="6" xfId="0" applyNumberFormat="1" applyFont="1" applyBorder="1"/>
    <xf numFmtId="2" fontId="0" fillId="0" borderId="6" xfId="0" applyNumberFormat="1" applyBorder="1" applyAlignment="1">
      <alignment vertical="center"/>
    </xf>
    <xf numFmtId="2" fontId="0" fillId="0" borderId="16" xfId="0" applyNumberFormat="1" applyBorder="1" applyAlignment="1">
      <alignment vertical="center"/>
    </xf>
    <xf numFmtId="166" fontId="3" fillId="0" borderId="18" xfId="0" applyNumberFormat="1" applyFont="1" applyBorder="1"/>
    <xf numFmtId="2" fontId="3" fillId="0" borderId="18" xfId="0" applyNumberFormat="1" applyFont="1" applyBorder="1"/>
    <xf numFmtId="2" fontId="0" fillId="0" borderId="18" xfId="0" applyNumberFormat="1" applyBorder="1" applyAlignment="1">
      <alignment vertical="center"/>
    </xf>
    <xf numFmtId="2" fontId="0" fillId="0" borderId="20" xfId="0" applyNumberFormat="1" applyBorder="1" applyAlignment="1">
      <alignment vertical="center"/>
    </xf>
    <xf numFmtId="1" fontId="3" fillId="0" borderId="12" xfId="0" applyNumberFormat="1" applyFont="1" applyBorder="1"/>
    <xf numFmtId="1" fontId="0" fillId="0" borderId="12" xfId="0" applyNumberFormat="1" applyBorder="1"/>
    <xf numFmtId="1" fontId="3" fillId="0" borderId="6" xfId="0" applyNumberFormat="1" applyFont="1" applyBorder="1"/>
    <xf numFmtId="1" fontId="0" fillId="0" borderId="6" xfId="0" applyNumberFormat="1" applyBorder="1"/>
    <xf numFmtId="1" fontId="0" fillId="0" borderId="18" xfId="0" applyNumberFormat="1" applyBorder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2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2" xfId="0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0" fillId="7" borderId="0" xfId="0" applyFill="1"/>
    <xf numFmtId="0" fontId="2" fillId="0" borderId="10" xfId="0" applyFont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167" fontId="0" fillId="0" borderId="0" xfId="0" applyNumberFormat="1"/>
    <xf numFmtId="0" fontId="3" fillId="9" borderId="0" xfId="0" applyFont="1" applyFill="1"/>
    <xf numFmtId="0" fontId="3" fillId="7" borderId="0" xfId="0" applyFont="1" applyFill="1"/>
    <xf numFmtId="0" fontId="0" fillId="10" borderId="0" xfId="0" applyFill="1"/>
    <xf numFmtId="0" fontId="3" fillId="8" borderId="0" xfId="0" applyFont="1" applyFill="1"/>
    <xf numFmtId="0" fontId="0" fillId="9" borderId="12" xfId="0" applyFill="1" applyBorder="1"/>
    <xf numFmtId="0" fontId="0" fillId="9" borderId="6" xfId="0" applyFill="1" applyBorder="1"/>
    <xf numFmtId="0" fontId="0" fillId="9" borderId="18" xfId="0" applyFill="1" applyBorder="1"/>
    <xf numFmtId="0" fontId="0" fillId="11" borderId="0" xfId="0" applyFill="1"/>
    <xf numFmtId="0" fontId="0" fillId="12" borderId="0" xfId="0" applyFill="1"/>
    <xf numFmtId="0" fontId="0" fillId="7" borderId="6" xfId="0" applyFill="1" applyBorder="1"/>
    <xf numFmtId="0" fontId="0" fillId="10" borderId="6" xfId="0" applyFill="1" applyBorder="1"/>
    <xf numFmtId="0" fontId="3" fillId="9" borderId="6" xfId="0" applyFont="1" applyFill="1" applyBorder="1"/>
    <xf numFmtId="0" fontId="3" fillId="8" borderId="6" xfId="0" applyFont="1" applyFill="1" applyBorder="1"/>
    <xf numFmtId="0" fontId="3" fillId="0" borderId="6" xfId="0" applyFont="1" applyBorder="1"/>
    <xf numFmtId="0" fontId="0" fillId="8" borderId="6" xfId="0" applyFill="1" applyBorder="1"/>
    <xf numFmtId="0" fontId="3" fillId="7" borderId="6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33" xfId="0" applyNumberFormat="1" applyBorder="1" applyAlignment="1">
      <alignment horizontal="center" vertical="center"/>
    </xf>
    <xf numFmtId="2" fontId="0" fillId="0" borderId="34" xfId="0" applyNumberFormat="1" applyBorder="1" applyAlignment="1">
      <alignment horizontal="center" vertical="center"/>
    </xf>
    <xf numFmtId="2" fontId="0" fillId="0" borderId="35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13" borderId="0" xfId="0" applyFill="1" applyAlignment="1">
      <alignment horizontal="center"/>
    </xf>
    <xf numFmtId="0" fontId="0" fillId="0" borderId="36" xfId="0" applyBorder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Pi calibration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2140464503132148E-2"/>
                  <c:y val="-0.2092175849537723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'Week 0'!$G$16:$G$23</c:f>
                <c:numCache>
                  <c:formatCode>General</c:formatCode>
                  <c:ptCount val="8"/>
                  <c:pt idx="0">
                    <c:v>2.5166114784235787E-3</c:v>
                  </c:pt>
                  <c:pt idx="1">
                    <c:v>3.0550504633038811E-3</c:v>
                  </c:pt>
                  <c:pt idx="2">
                    <c:v>7.5498344352707414E-3</c:v>
                  </c:pt>
                  <c:pt idx="3">
                    <c:v>1.4640127503998488E-2</c:v>
                  </c:pt>
                  <c:pt idx="4">
                    <c:v>3.507610772781572E-2</c:v>
                  </c:pt>
                  <c:pt idx="5">
                    <c:v>1.6258331197676279E-2</c:v>
                  </c:pt>
                  <c:pt idx="6">
                    <c:v>3.9272551907577079E-2</c:v>
                  </c:pt>
                  <c:pt idx="7">
                    <c:v>7.7582214456665216E-2</c:v>
                  </c:pt>
                </c:numCache>
              </c:numRef>
            </c:plus>
            <c:minus>
              <c:numRef>
                <c:f>'Week 0'!$G$16:$G$23</c:f>
                <c:numCache>
                  <c:formatCode>General</c:formatCode>
                  <c:ptCount val="8"/>
                  <c:pt idx="0">
                    <c:v>2.5166114784235787E-3</c:v>
                  </c:pt>
                  <c:pt idx="1">
                    <c:v>3.0550504633038811E-3</c:v>
                  </c:pt>
                  <c:pt idx="2">
                    <c:v>7.5498344352707414E-3</c:v>
                  </c:pt>
                  <c:pt idx="3">
                    <c:v>1.4640127503998488E-2</c:v>
                  </c:pt>
                  <c:pt idx="4">
                    <c:v>3.507610772781572E-2</c:v>
                  </c:pt>
                  <c:pt idx="5">
                    <c:v>1.6258331197676279E-2</c:v>
                  </c:pt>
                  <c:pt idx="6">
                    <c:v>3.9272551907577079E-2</c:v>
                  </c:pt>
                  <c:pt idx="7">
                    <c:v>7.7582214456665216E-2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'Week 0'!$A$16:$A$23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'Week 0'!$E$16:$E$23</c:f>
              <c:numCache>
                <c:formatCode>0.000</c:formatCode>
                <c:ptCount val="8"/>
                <c:pt idx="0">
                  <c:v>8.6333333333333331E-2</c:v>
                </c:pt>
                <c:pt idx="1">
                  <c:v>0.14133333333333334</c:v>
                </c:pt>
                <c:pt idx="2">
                  <c:v>0.20000000000000004</c:v>
                </c:pt>
                <c:pt idx="3">
                  <c:v>0.33666666666666667</c:v>
                </c:pt>
                <c:pt idx="4">
                  <c:v>0.5006666666666667</c:v>
                </c:pt>
                <c:pt idx="5">
                  <c:v>0.62766666666666671</c:v>
                </c:pt>
                <c:pt idx="6">
                  <c:v>0.77533333333333332</c:v>
                </c:pt>
                <c:pt idx="7">
                  <c:v>0.8889999999999999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7EB-4D9C-9552-8D3602C58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Pi calibration normalized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425417617190374"/>
                  <c:y val="-0.2678978876073934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'Week 0'!$H$17:$H$23</c:f>
                <c:numCache>
                  <c:formatCode>General</c:formatCode>
                  <c:ptCount val="7"/>
                  <c:pt idx="0">
                    <c:v>5.5272510919116759E-2</c:v>
                  </c:pt>
                  <c:pt idx="1">
                    <c:v>8.6889783261731884E-2</c:v>
                  </c:pt>
                  <c:pt idx="2">
                    <c:v>0.12099639459090708</c:v>
                  </c:pt>
                  <c:pt idx="3">
                    <c:v>0.18728616534014389</c:v>
                  </c:pt>
                  <c:pt idx="4">
                    <c:v>0.12750816129831172</c:v>
                  </c:pt>
                  <c:pt idx="5">
                    <c:v>0.1981730352686184</c:v>
                  </c:pt>
                  <c:pt idx="6">
                    <c:v>0.27853584052445607</c:v>
                  </c:pt>
                </c:numCache>
              </c:numRef>
            </c:plus>
            <c:minus>
              <c:numRef>
                <c:f>'Week 0'!$H$17:$H$23</c:f>
                <c:numCache>
                  <c:formatCode>General</c:formatCode>
                  <c:ptCount val="7"/>
                  <c:pt idx="0">
                    <c:v>5.5272510919116759E-2</c:v>
                  </c:pt>
                  <c:pt idx="1">
                    <c:v>8.6889783261731884E-2</c:v>
                  </c:pt>
                  <c:pt idx="2">
                    <c:v>0.12099639459090708</c:v>
                  </c:pt>
                  <c:pt idx="3">
                    <c:v>0.18728616534014389</c:v>
                  </c:pt>
                  <c:pt idx="4">
                    <c:v>0.12750816129831172</c:v>
                  </c:pt>
                  <c:pt idx="5">
                    <c:v>0.1981730352686184</c:v>
                  </c:pt>
                  <c:pt idx="6">
                    <c:v>0.27853584052445607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'Week 0'!$A$17:$A$23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'Week 0'!$F$17:$F$23</c:f>
              <c:numCache>
                <c:formatCode>0.000</c:formatCode>
                <c:ptCount val="7"/>
                <c:pt idx="0">
                  <c:v>5.5000000000000007E-2</c:v>
                </c:pt>
                <c:pt idx="1">
                  <c:v>0.11366666666666671</c:v>
                </c:pt>
                <c:pt idx="2">
                  <c:v>0.25033333333333335</c:v>
                </c:pt>
                <c:pt idx="3">
                  <c:v>0.41433333333333339</c:v>
                </c:pt>
                <c:pt idx="4">
                  <c:v>0.54133333333333333</c:v>
                </c:pt>
                <c:pt idx="5">
                  <c:v>0.68899999999999995</c:v>
                </c:pt>
                <c:pt idx="6">
                  <c:v>0.80266666666666653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970-4703-BBB3-103B6280B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'[1]MarathonRT activity -20'!$C$3:$C$10</c:f>
              <c:strCache>
                <c:ptCount val="1"/>
                <c:pt idx="0">
                  <c:v>0.076 0.117 0.148 0.272 0.426 0.569 0.729 0.883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plus>
            <c:minus>
              <c:numRef>
                <c:f>'[1]MarathonRT activity -20'!$G$3:$G$10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'[1]MarathonRT activity -20'!$E$3:$E$10</c:f>
              <c:numCache>
                <c:formatCode>General</c:formatCode>
                <c:ptCount val="8"/>
                <c:pt idx="0">
                  <c:v>7.6666666666666661E-2</c:v>
                </c:pt>
                <c:pt idx="1">
                  <c:v>0.11700000000000001</c:v>
                </c:pt>
                <c:pt idx="2">
                  <c:v>0.14866666666666664</c:v>
                </c:pt>
                <c:pt idx="3">
                  <c:v>0.27100000000000002</c:v>
                </c:pt>
                <c:pt idx="4">
                  <c:v>0.42766666666666664</c:v>
                </c:pt>
                <c:pt idx="5">
                  <c:v>0.54133333333333333</c:v>
                </c:pt>
                <c:pt idx="6">
                  <c:v>0.73099999999999998</c:v>
                </c:pt>
                <c:pt idx="7">
                  <c:v>0.89733333333333343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A06-46AB-AE7D-D44028204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plus>
            <c:minus>
              <c:numRef>
                <c:f>'[1]MarathonRT activity -20'!$H$4:$H$10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'[1]MarathonRT activity -20'!$F$4:$F$10</c:f>
              <c:numCache>
                <c:formatCode>General</c:formatCode>
                <c:ptCount val="7"/>
                <c:pt idx="0">
                  <c:v>4.0333333333333346E-2</c:v>
                </c:pt>
                <c:pt idx="1">
                  <c:v>7.1999999999999981E-2</c:v>
                </c:pt>
                <c:pt idx="2">
                  <c:v>0.19433333333333336</c:v>
                </c:pt>
                <c:pt idx="3">
                  <c:v>0.35099999999999998</c:v>
                </c:pt>
                <c:pt idx="4">
                  <c:v>0.46466666666666667</c:v>
                </c:pt>
                <c:pt idx="5">
                  <c:v>0.65433333333333332</c:v>
                </c:pt>
                <c:pt idx="6">
                  <c:v>0.82066666666666677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470-44D7-944C-DEAA1E748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'[1]MarathonRT activity -20'!$C$3:$C$10</c:f>
              <c:strCache>
                <c:ptCount val="1"/>
                <c:pt idx="0">
                  <c:v>0.076 0.117 0.148 0.272 0.426 0.569 0.729 0.883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plus>
            <c:minus>
              <c:numRef>
                <c:f>'[1]MarathonRT activity -20'!$G$3:$G$10</c:f>
                <c:numCache>
                  <c:formatCode>General</c:formatCode>
                  <c:ptCount val="8"/>
                  <c:pt idx="0">
                    <c:v>1.1547005383792527E-3</c:v>
                  </c:pt>
                  <c:pt idx="1">
                    <c:v>0</c:v>
                  </c:pt>
                  <c:pt idx="2">
                    <c:v>5.7735026918962634E-4</c:v>
                  </c:pt>
                  <c:pt idx="3">
                    <c:v>1.0000000000000009E-3</c:v>
                  </c:pt>
                  <c:pt idx="4">
                    <c:v>4.7258156262526127E-3</c:v>
                  </c:pt>
                  <c:pt idx="5">
                    <c:v>3.0270998221620177E-2</c:v>
                  </c:pt>
                  <c:pt idx="6">
                    <c:v>6.2449979983984034E-3</c:v>
                  </c:pt>
                  <c:pt idx="7">
                    <c:v>4.3316663460305105E-2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'[1]MarathonRT activity -20'!$E$3:$E$10</c:f>
              <c:numCache>
                <c:formatCode>General</c:formatCode>
                <c:ptCount val="8"/>
                <c:pt idx="0">
                  <c:v>7.6666666666666661E-2</c:v>
                </c:pt>
                <c:pt idx="1">
                  <c:v>0.11700000000000001</c:v>
                </c:pt>
                <c:pt idx="2">
                  <c:v>0.14866666666666664</c:v>
                </c:pt>
                <c:pt idx="3">
                  <c:v>0.27100000000000002</c:v>
                </c:pt>
                <c:pt idx="4">
                  <c:v>0.42766666666666664</c:v>
                </c:pt>
                <c:pt idx="5">
                  <c:v>0.54133333333333333</c:v>
                </c:pt>
                <c:pt idx="6">
                  <c:v>0.73099999999999998</c:v>
                </c:pt>
                <c:pt idx="7">
                  <c:v>0.89733333333333343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9C-4D87-8112-CD59E624E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'[1]MarathonRT activity -20'!$H$4:$H$10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plus>
            <c:minus>
              <c:numRef>
                <c:f>'[1]MarathonRT activity -20'!$H$4:$H$10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2.4028114141347555E-2</c:v>
                  </c:pt>
                  <c:pt idx="2">
                    <c:v>3.1622776601683805E-2</c:v>
                  </c:pt>
                  <c:pt idx="3">
                    <c:v>6.8744567976332591E-2</c:v>
                  </c:pt>
                  <c:pt idx="4">
                    <c:v>0.17398562647994856</c:v>
                  </c:pt>
                  <c:pt idx="5">
                    <c:v>7.9025299736213611E-2</c:v>
                  </c:pt>
                  <c:pt idx="6">
                    <c:v>0.20812655635527413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'[1]MarathonRT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'[1]MarathonRT activity -20'!$F$4:$F$10</c:f>
              <c:numCache>
                <c:formatCode>General</c:formatCode>
                <c:ptCount val="7"/>
                <c:pt idx="0">
                  <c:v>4.0333333333333346E-2</c:v>
                </c:pt>
                <c:pt idx="1">
                  <c:v>7.1999999999999981E-2</c:v>
                </c:pt>
                <c:pt idx="2">
                  <c:v>0.19433333333333336</c:v>
                </c:pt>
                <c:pt idx="3">
                  <c:v>0.35099999999999998</c:v>
                </c:pt>
                <c:pt idx="4">
                  <c:v>0.46466666666666667</c:v>
                </c:pt>
                <c:pt idx="5">
                  <c:v>0.65433333333333332</c:v>
                </c:pt>
                <c:pt idx="6">
                  <c:v>0.82066666666666677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8C8-4824-AA02-E2AB6FCCB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'[2]MarathonRT activity -20'!$C$3:$C$10</c:f>
              <c:strCache>
                <c:ptCount val="1"/>
                <c:pt idx="0">
                  <c:v>0.076 0.109 0.155 0.268 0.442 0.523 0.686 0.842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2.0000000000000018E-3</c:v>
                  </c:pt>
                  <c:pt idx="2">
                    <c:v>2.0816659994661348E-3</c:v>
                  </c:pt>
                  <c:pt idx="3">
                    <c:v>5.5075705472861069E-3</c:v>
                  </c:pt>
                  <c:pt idx="4">
                    <c:v>9.6436507609929632E-3</c:v>
                  </c:pt>
                  <c:pt idx="5">
                    <c:v>1.2662279942148398E-2</c:v>
                  </c:pt>
                  <c:pt idx="6">
                    <c:v>3.0088757590391382E-2</c:v>
                  </c:pt>
                  <c:pt idx="7">
                    <c:v>1.0016652800877822E-2</c:v>
                  </c:pt>
                </c:numCache>
              </c:numRef>
            </c:plus>
            <c:min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2.0000000000000018E-3</c:v>
                  </c:pt>
                  <c:pt idx="2">
                    <c:v>2.0816659994661348E-3</c:v>
                  </c:pt>
                  <c:pt idx="3">
                    <c:v>5.5075705472861069E-3</c:v>
                  </c:pt>
                  <c:pt idx="4">
                    <c:v>9.6436507609929632E-3</c:v>
                  </c:pt>
                  <c:pt idx="5">
                    <c:v>1.2662279942148398E-2</c:v>
                  </c:pt>
                  <c:pt idx="6">
                    <c:v>3.0088757590391382E-2</c:v>
                  </c:pt>
                  <c:pt idx="7">
                    <c:v>1.0016652800877822E-2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'[2]MarathonRT activity -20'!$E$3:$E$10</c:f>
              <c:numCache>
                <c:formatCode>General</c:formatCode>
                <c:ptCount val="8"/>
                <c:pt idx="0">
                  <c:v>7.4999999999999997E-2</c:v>
                </c:pt>
                <c:pt idx="1">
                  <c:v>0.111</c:v>
                </c:pt>
                <c:pt idx="2">
                  <c:v>0.15566666666666665</c:v>
                </c:pt>
                <c:pt idx="3">
                  <c:v>0.27166666666666667</c:v>
                </c:pt>
                <c:pt idx="4">
                  <c:v>0.438</c:v>
                </c:pt>
                <c:pt idx="5">
                  <c:v>0.52766666666666662</c:v>
                </c:pt>
                <c:pt idx="6">
                  <c:v>0.66666666666666663</c:v>
                </c:pt>
                <c:pt idx="7">
                  <c:v>0.85166666666666668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718-4161-BC4F-64A1D8199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4.5625278075493797E-2</c:v>
                  </c:pt>
                  <c:pt idx="2">
                    <c:v>7.4213007938542061E-2</c:v>
                  </c:pt>
                  <c:pt idx="3">
                    <c:v>9.8202091428813074E-2</c:v>
                  </c:pt>
                  <c:pt idx="4">
                    <c:v>0.11252679655152543</c:v>
                  </c:pt>
                  <c:pt idx="5">
                    <c:v>0.17346111261718397</c:v>
                  </c:pt>
                  <c:pt idx="6">
                    <c:v>0.10008322936875</c:v>
                  </c:pt>
                </c:numCache>
              </c:numRef>
            </c:plus>
            <c:minus>
              <c:numRef>
                <c:f>'[2]MarathonRT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4.5625278075493797E-2</c:v>
                  </c:pt>
                  <c:pt idx="2">
                    <c:v>7.4213007938542061E-2</c:v>
                  </c:pt>
                  <c:pt idx="3">
                    <c:v>9.8202091428813074E-2</c:v>
                  </c:pt>
                  <c:pt idx="4">
                    <c:v>0.11252679655152543</c:v>
                  </c:pt>
                  <c:pt idx="5">
                    <c:v>0.17346111261718397</c:v>
                  </c:pt>
                  <c:pt idx="6">
                    <c:v>0.10008322936875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'[2]MarathonRT activity -20'!$F$4:$F$10</c:f>
              <c:numCache>
                <c:formatCode>General</c:formatCode>
                <c:ptCount val="7"/>
                <c:pt idx="0">
                  <c:v>3.6000000000000004E-2</c:v>
                </c:pt>
                <c:pt idx="1">
                  <c:v>8.066666666666665E-2</c:v>
                </c:pt>
                <c:pt idx="2">
                  <c:v>0.19666666666666666</c:v>
                </c:pt>
                <c:pt idx="3">
                  <c:v>0.36299999999999999</c:v>
                </c:pt>
                <c:pt idx="4">
                  <c:v>0.45266666666666661</c:v>
                </c:pt>
                <c:pt idx="5">
                  <c:v>0.59166666666666667</c:v>
                </c:pt>
                <c:pt idx="6">
                  <c:v>0.77666666666666673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CE-4946-A644-BFAA530BA8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'[2]MarathonRT activity -20'!$C$3:$C$10</c:f>
              <c:strCache>
                <c:ptCount val="1"/>
                <c:pt idx="0">
                  <c:v>0.076 0.109 0.155 0.268 0.442 0.523 0.686 0.842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2.0000000000000018E-3</c:v>
                  </c:pt>
                  <c:pt idx="2">
                    <c:v>2.0816659994661348E-3</c:v>
                  </c:pt>
                  <c:pt idx="3">
                    <c:v>5.5075705472861069E-3</c:v>
                  </c:pt>
                  <c:pt idx="4">
                    <c:v>9.6436507609929632E-3</c:v>
                  </c:pt>
                  <c:pt idx="5">
                    <c:v>1.2662279942148398E-2</c:v>
                  </c:pt>
                  <c:pt idx="6">
                    <c:v>3.0088757590391382E-2</c:v>
                  </c:pt>
                  <c:pt idx="7">
                    <c:v>1.0016652800877822E-2</c:v>
                  </c:pt>
                </c:numCache>
              </c:numRef>
            </c:plus>
            <c:minus>
              <c:numRef>
                <c:f>'[2]MarathonRT activity -20'!$G$3:$G$10</c:f>
                <c:numCache>
                  <c:formatCode>General</c:formatCode>
                  <c:ptCount val="8"/>
                  <c:pt idx="0">
                    <c:v>1.0000000000000009E-3</c:v>
                  </c:pt>
                  <c:pt idx="1">
                    <c:v>2.0000000000000018E-3</c:v>
                  </c:pt>
                  <c:pt idx="2">
                    <c:v>2.0816659994661348E-3</c:v>
                  </c:pt>
                  <c:pt idx="3">
                    <c:v>5.5075705472861069E-3</c:v>
                  </c:pt>
                  <c:pt idx="4">
                    <c:v>9.6436507609929632E-3</c:v>
                  </c:pt>
                  <c:pt idx="5">
                    <c:v>1.2662279942148398E-2</c:v>
                  </c:pt>
                  <c:pt idx="6">
                    <c:v>3.0088757590391382E-2</c:v>
                  </c:pt>
                  <c:pt idx="7">
                    <c:v>1.0016652800877822E-2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'[2]MarathonRT activity -20'!$E$3:$E$10</c:f>
              <c:numCache>
                <c:formatCode>General</c:formatCode>
                <c:ptCount val="8"/>
                <c:pt idx="0">
                  <c:v>7.4999999999999997E-2</c:v>
                </c:pt>
                <c:pt idx="1">
                  <c:v>0.111</c:v>
                </c:pt>
                <c:pt idx="2">
                  <c:v>0.15566666666666665</c:v>
                </c:pt>
                <c:pt idx="3">
                  <c:v>0.27166666666666667</c:v>
                </c:pt>
                <c:pt idx="4">
                  <c:v>0.438</c:v>
                </c:pt>
                <c:pt idx="5">
                  <c:v>0.52766666666666662</c:v>
                </c:pt>
                <c:pt idx="6">
                  <c:v>0.66666666666666663</c:v>
                </c:pt>
                <c:pt idx="7">
                  <c:v>0.85166666666666668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E0-4F3C-88B9-93A61DA18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'[2]MarathonRT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4.5625278075493797E-2</c:v>
                  </c:pt>
                  <c:pt idx="2">
                    <c:v>7.4213007938542061E-2</c:v>
                  </c:pt>
                  <c:pt idx="3">
                    <c:v>9.8202091428813074E-2</c:v>
                  </c:pt>
                  <c:pt idx="4">
                    <c:v>0.11252679655152543</c:v>
                  </c:pt>
                  <c:pt idx="5">
                    <c:v>0.17346111261718397</c:v>
                  </c:pt>
                  <c:pt idx="6">
                    <c:v>0.10008322936875</c:v>
                  </c:pt>
                </c:numCache>
              </c:numRef>
            </c:plus>
            <c:minus>
              <c:numRef>
                <c:f>'[2]MarathonRT activity -20'!$H$4:$H$10</c:f>
                <c:numCache>
                  <c:formatCode>General</c:formatCode>
                  <c:ptCount val="7"/>
                  <c:pt idx="0">
                    <c:v>4.4721359549995815E-2</c:v>
                  </c:pt>
                  <c:pt idx="1">
                    <c:v>4.5625278075493797E-2</c:v>
                  </c:pt>
                  <c:pt idx="2">
                    <c:v>7.4213007938542061E-2</c:v>
                  </c:pt>
                  <c:pt idx="3">
                    <c:v>9.8202091428813074E-2</c:v>
                  </c:pt>
                  <c:pt idx="4">
                    <c:v>0.11252679655152543</c:v>
                  </c:pt>
                  <c:pt idx="5">
                    <c:v>0.17346111261718397</c:v>
                  </c:pt>
                  <c:pt idx="6">
                    <c:v>0.10008322936875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'[2]MarathonRT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'[2]MarathonRT activity -20'!$F$4:$F$10</c:f>
              <c:numCache>
                <c:formatCode>General</c:formatCode>
                <c:ptCount val="7"/>
                <c:pt idx="0">
                  <c:v>3.6000000000000004E-2</c:v>
                </c:pt>
                <c:pt idx="1">
                  <c:v>8.066666666666665E-2</c:v>
                </c:pt>
                <c:pt idx="2">
                  <c:v>0.19666666666666666</c:v>
                </c:pt>
                <c:pt idx="3">
                  <c:v>0.36299999999999999</c:v>
                </c:pt>
                <c:pt idx="4">
                  <c:v>0.45266666666666661</c:v>
                </c:pt>
                <c:pt idx="5">
                  <c:v>0.59166666666666667</c:v>
                </c:pt>
                <c:pt idx="6">
                  <c:v>0.77666666666666673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360-46E0-8F68-32DB6F131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'[3]MarathonRT activity -20'!$C$3:$C$10</c:f>
              <c:strCache>
                <c:ptCount val="1"/>
                <c:pt idx="0">
                  <c:v>0.076 0.124 0.171 0.283 0.44 0.582 0.643 0.959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-20'!$G$3:$G$10</c:f>
                <c:numCache>
                  <c:formatCode>General</c:formatCode>
                  <c:ptCount val="8"/>
                  <c:pt idx="0">
                    <c:v>1.5275252316519479E-3</c:v>
                  </c:pt>
                  <c:pt idx="1">
                    <c:v>1.5275252316519479E-3</c:v>
                  </c:pt>
                  <c:pt idx="2">
                    <c:v>3.2145502536643214E-3</c:v>
                  </c:pt>
                  <c:pt idx="3">
                    <c:v>1.0000000000000009E-3</c:v>
                  </c:pt>
                  <c:pt idx="4">
                    <c:v>1.1150485789118498E-2</c:v>
                  </c:pt>
                  <c:pt idx="5">
                    <c:v>1.5821925715074438E-2</c:v>
                  </c:pt>
                  <c:pt idx="6">
                    <c:v>6.4825406541982697E-2</c:v>
                  </c:pt>
                  <c:pt idx="7">
                    <c:v>2.0305992547357331E-2</c:v>
                  </c:pt>
                </c:numCache>
              </c:numRef>
            </c:plus>
            <c:minus>
              <c:numRef>
                <c:f>'[3]MarathonRT activity -20'!$G$3:$G$10</c:f>
                <c:numCache>
                  <c:formatCode>General</c:formatCode>
                  <c:ptCount val="8"/>
                  <c:pt idx="0">
                    <c:v>1.5275252316519479E-3</c:v>
                  </c:pt>
                  <c:pt idx="1">
                    <c:v>1.5275252316519479E-3</c:v>
                  </c:pt>
                  <c:pt idx="2">
                    <c:v>3.2145502536643214E-3</c:v>
                  </c:pt>
                  <c:pt idx="3">
                    <c:v>1.0000000000000009E-3</c:v>
                  </c:pt>
                  <c:pt idx="4">
                    <c:v>1.1150485789118498E-2</c:v>
                  </c:pt>
                  <c:pt idx="5">
                    <c:v>1.5821925715074438E-2</c:v>
                  </c:pt>
                  <c:pt idx="6">
                    <c:v>6.4825406541982697E-2</c:v>
                  </c:pt>
                  <c:pt idx="7">
                    <c:v>2.0305992547357331E-2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'[3]MarathonRT activity -20'!$E$3:$E$10</c:f>
              <c:numCache>
                <c:formatCode>General</c:formatCode>
                <c:ptCount val="8"/>
                <c:pt idx="0">
                  <c:v>7.7333333333333323E-2</c:v>
                </c:pt>
                <c:pt idx="1">
                  <c:v>0.12233333333333334</c:v>
                </c:pt>
                <c:pt idx="2">
                  <c:v>0.16733333333333333</c:v>
                </c:pt>
                <c:pt idx="3">
                  <c:v>0.28299999999999997</c:v>
                </c:pt>
                <c:pt idx="4">
                  <c:v>0.44833333333333331</c:v>
                </c:pt>
                <c:pt idx="5">
                  <c:v>0.59933333333333327</c:v>
                </c:pt>
                <c:pt idx="6">
                  <c:v>0.71666666666666667</c:v>
                </c:pt>
                <c:pt idx="7">
                  <c:v>0.93566666666666665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D2-42C4-9E55-0C4252754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5.6697003921409472E-2</c:v>
                  </c:pt>
                  <c:pt idx="2">
                    <c:v>3.1622776601683805E-2</c:v>
                  </c:pt>
                  <c:pt idx="3">
                    <c:v>0.10559586066280485</c:v>
                  </c:pt>
                  <c:pt idx="4">
                    <c:v>0.125785236475011</c:v>
                  </c:pt>
                  <c:pt idx="5">
                    <c:v>0.2546083394981058</c:v>
                  </c:pt>
                  <c:pt idx="6">
                    <c:v>0.14249909665453087</c:v>
                  </c:pt>
                </c:numCache>
              </c:numRef>
            </c:plus>
            <c:min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5.6697003921409472E-2</c:v>
                  </c:pt>
                  <c:pt idx="2">
                    <c:v>3.1622776601683805E-2</c:v>
                  </c:pt>
                  <c:pt idx="3">
                    <c:v>0.10559586066280485</c:v>
                  </c:pt>
                  <c:pt idx="4">
                    <c:v>0.125785236475011</c:v>
                  </c:pt>
                  <c:pt idx="5">
                    <c:v>0.2546083394981058</c:v>
                  </c:pt>
                  <c:pt idx="6">
                    <c:v>0.14249909665453087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'[3]MarathonRT activity -20'!$F$4:$F$10</c:f>
              <c:numCache>
                <c:formatCode>General</c:formatCode>
                <c:ptCount val="7"/>
                <c:pt idx="0">
                  <c:v>4.5000000000000012E-2</c:v>
                </c:pt>
                <c:pt idx="1">
                  <c:v>9.0000000000000011E-2</c:v>
                </c:pt>
                <c:pt idx="2">
                  <c:v>0.20566666666666666</c:v>
                </c:pt>
                <c:pt idx="3">
                  <c:v>0.371</c:v>
                </c:pt>
                <c:pt idx="4">
                  <c:v>0.52199999999999991</c:v>
                </c:pt>
                <c:pt idx="5">
                  <c:v>0.63933333333333331</c:v>
                </c:pt>
                <c:pt idx="6">
                  <c:v>0.85833333333333328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363-4802-9FCB-BB7EAD0DE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'[3]MarathonRT activity -20'!$C$3:$C$10</c:f>
              <c:strCache>
                <c:ptCount val="1"/>
                <c:pt idx="0">
                  <c:v>0.076 0.124 0.171 0.283 0.44 0.582 0.643 0.959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-20'!$G$3:$G$10</c:f>
                <c:numCache>
                  <c:formatCode>General</c:formatCode>
                  <c:ptCount val="8"/>
                  <c:pt idx="0">
                    <c:v>1.5275252316519479E-3</c:v>
                  </c:pt>
                  <c:pt idx="1">
                    <c:v>1.5275252316519479E-3</c:v>
                  </c:pt>
                  <c:pt idx="2">
                    <c:v>3.2145502536643214E-3</c:v>
                  </c:pt>
                  <c:pt idx="3">
                    <c:v>1.0000000000000009E-3</c:v>
                  </c:pt>
                  <c:pt idx="4">
                    <c:v>1.1150485789118498E-2</c:v>
                  </c:pt>
                  <c:pt idx="5">
                    <c:v>1.5821925715074438E-2</c:v>
                  </c:pt>
                  <c:pt idx="6">
                    <c:v>6.4825406541982697E-2</c:v>
                  </c:pt>
                  <c:pt idx="7">
                    <c:v>2.0305992547357331E-2</c:v>
                  </c:pt>
                </c:numCache>
              </c:numRef>
            </c:plus>
            <c:minus>
              <c:numRef>
                <c:f>'[3]MarathonRT activity -20'!$G$3:$G$10</c:f>
                <c:numCache>
                  <c:formatCode>General</c:formatCode>
                  <c:ptCount val="8"/>
                  <c:pt idx="0">
                    <c:v>1.5275252316519479E-3</c:v>
                  </c:pt>
                  <c:pt idx="1">
                    <c:v>1.5275252316519479E-3</c:v>
                  </c:pt>
                  <c:pt idx="2">
                    <c:v>3.2145502536643214E-3</c:v>
                  </c:pt>
                  <c:pt idx="3">
                    <c:v>1.0000000000000009E-3</c:v>
                  </c:pt>
                  <c:pt idx="4">
                    <c:v>1.1150485789118498E-2</c:v>
                  </c:pt>
                  <c:pt idx="5">
                    <c:v>1.5821925715074438E-2</c:v>
                  </c:pt>
                  <c:pt idx="6">
                    <c:v>6.4825406541982697E-2</c:v>
                  </c:pt>
                  <c:pt idx="7">
                    <c:v>2.0305992547357331E-2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'[3]MarathonRT activity -20'!$E$3:$E$10</c:f>
              <c:numCache>
                <c:formatCode>General</c:formatCode>
                <c:ptCount val="8"/>
                <c:pt idx="0">
                  <c:v>7.7333333333333323E-2</c:v>
                </c:pt>
                <c:pt idx="1">
                  <c:v>0.12233333333333334</c:v>
                </c:pt>
                <c:pt idx="2">
                  <c:v>0.16733333333333333</c:v>
                </c:pt>
                <c:pt idx="3">
                  <c:v>0.28299999999999997</c:v>
                </c:pt>
                <c:pt idx="4">
                  <c:v>0.44833333333333331</c:v>
                </c:pt>
                <c:pt idx="5">
                  <c:v>0.59933333333333327</c:v>
                </c:pt>
                <c:pt idx="6">
                  <c:v>0.71666666666666667</c:v>
                </c:pt>
                <c:pt idx="7">
                  <c:v>0.93566666666666665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B6-443D-A1CD-4F283C349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5.6697003921409472E-2</c:v>
                  </c:pt>
                  <c:pt idx="2">
                    <c:v>3.1622776601683805E-2</c:v>
                  </c:pt>
                  <c:pt idx="3">
                    <c:v>0.10559586066280485</c:v>
                  </c:pt>
                  <c:pt idx="4">
                    <c:v>0.125785236475011</c:v>
                  </c:pt>
                  <c:pt idx="5">
                    <c:v>0.2546083394981058</c:v>
                  </c:pt>
                  <c:pt idx="6">
                    <c:v>0.14249909665453087</c:v>
                  </c:pt>
                </c:numCache>
              </c:numRef>
            </c:plus>
            <c:minus>
              <c:numRef>
                <c:f>'[3]MarathonRT activity -20'!$H$4:$H$10</c:f>
                <c:numCache>
                  <c:formatCode>General</c:formatCode>
                  <c:ptCount val="7"/>
                  <c:pt idx="0">
                    <c:v>3.9083567284115044E-2</c:v>
                  </c:pt>
                  <c:pt idx="1">
                    <c:v>5.6697003921409472E-2</c:v>
                  </c:pt>
                  <c:pt idx="2">
                    <c:v>3.1622776601683805E-2</c:v>
                  </c:pt>
                  <c:pt idx="3">
                    <c:v>0.10559586066280485</c:v>
                  </c:pt>
                  <c:pt idx="4">
                    <c:v>0.125785236475011</c:v>
                  </c:pt>
                  <c:pt idx="5">
                    <c:v>0.2546083394981058</c:v>
                  </c:pt>
                  <c:pt idx="6">
                    <c:v>0.14249909665453087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'[3]MarathonRT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'[3]MarathonRT activity -20'!$F$4:$F$10</c:f>
              <c:numCache>
                <c:formatCode>General</c:formatCode>
                <c:ptCount val="7"/>
                <c:pt idx="0">
                  <c:v>4.5000000000000012E-2</c:v>
                </c:pt>
                <c:pt idx="1">
                  <c:v>9.0000000000000011E-2</c:v>
                </c:pt>
                <c:pt idx="2">
                  <c:v>0.20566666666666666</c:v>
                </c:pt>
                <c:pt idx="3">
                  <c:v>0.371</c:v>
                </c:pt>
                <c:pt idx="4">
                  <c:v>0.52199999999999991</c:v>
                </c:pt>
                <c:pt idx="5">
                  <c:v>0.63933333333333331</c:v>
                </c:pt>
                <c:pt idx="6">
                  <c:v>0.85833333333333328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B7C-4D09-AC9D-E35992AC0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'[4]MarathonRT activity -20'!$C$3:$C$10</c:f>
              <c:strCache>
                <c:ptCount val="1"/>
                <c:pt idx="0">
                  <c:v>0.076 0.119 0.164 0.289 0.474 0.558 0.681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1.7320508075688709E-3</c:v>
                  </c:pt>
                  <c:pt idx="2">
                    <c:v>2.0816659994661348E-3</c:v>
                  </c:pt>
                  <c:pt idx="3">
                    <c:v>3.2145502536643214E-3</c:v>
                  </c:pt>
                  <c:pt idx="4">
                    <c:v>4.5092497528228716E-3</c:v>
                  </c:pt>
                  <c:pt idx="5">
                    <c:v>9.1651513899116271E-3</c:v>
                  </c:pt>
                  <c:pt idx="6">
                    <c:v>2.4785748593361696E-2</c:v>
                  </c:pt>
                  <c:pt idx="7">
                    <c:v>2.2627416997969461E-2</c:v>
                  </c:pt>
                </c:numCache>
              </c:numRef>
            </c:plus>
            <c:minus>
              <c:numRef>
                <c:f>'[4]MarathonRT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1.7320508075688709E-3</c:v>
                  </c:pt>
                  <c:pt idx="2">
                    <c:v>2.0816659994661348E-3</c:v>
                  </c:pt>
                  <c:pt idx="3">
                    <c:v>3.2145502536643214E-3</c:v>
                  </c:pt>
                  <c:pt idx="4">
                    <c:v>4.5092497528228716E-3</c:v>
                  </c:pt>
                  <c:pt idx="5">
                    <c:v>9.1651513899116271E-3</c:v>
                  </c:pt>
                  <c:pt idx="6">
                    <c:v>2.4785748593361696E-2</c:v>
                  </c:pt>
                  <c:pt idx="7">
                    <c:v>2.2627416997969461E-2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'[4]MarathonRT activity -20'!$E$3:$E$10</c:f>
              <c:numCache>
                <c:formatCode>General</c:formatCode>
                <c:ptCount val="8"/>
                <c:pt idx="0">
                  <c:v>7.5999999999999998E-2</c:v>
                </c:pt>
                <c:pt idx="1">
                  <c:v>0.11799999999999999</c:v>
                </c:pt>
                <c:pt idx="2">
                  <c:v>0.16566666666666666</c:v>
                </c:pt>
                <c:pt idx="3">
                  <c:v>0.29033333333333333</c:v>
                </c:pt>
                <c:pt idx="4">
                  <c:v>0.46933333333333332</c:v>
                </c:pt>
                <c:pt idx="5">
                  <c:v>0.56800000000000006</c:v>
                </c:pt>
                <c:pt idx="6">
                  <c:v>0.70933333333333337</c:v>
                </c:pt>
                <c:pt idx="7">
                  <c:v>0.82499999999999996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996-4DA8-B241-161C60B7F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-20'!$H$4:$H$10</c:f>
                <c:numCache>
                  <c:formatCode>General</c:formatCode>
                  <c:ptCount val="7"/>
                  <c:pt idx="0">
                    <c:v>4.1617914502878092E-2</c:v>
                  </c:pt>
                  <c:pt idx="1">
                    <c:v>4.5625278075493797E-2</c:v>
                  </c:pt>
                  <c:pt idx="2">
                    <c:v>5.6697003921409472E-2</c:v>
                  </c:pt>
                  <c:pt idx="3">
                    <c:v>6.7150947519918666E-2</c:v>
                  </c:pt>
                  <c:pt idx="4">
                    <c:v>9.5734797173815681E-2</c:v>
                  </c:pt>
                  <c:pt idx="5">
                    <c:v>0.15743490271652502</c:v>
                  </c:pt>
                  <c:pt idx="6">
                    <c:v>0.15042412372345554</c:v>
                  </c:pt>
                </c:numCache>
              </c:numRef>
            </c:plus>
            <c:minus>
              <c:numRef>
                <c:f>'[4]MarathonRT activity -20'!$H$4:$H$10</c:f>
                <c:numCache>
                  <c:formatCode>General</c:formatCode>
                  <c:ptCount val="7"/>
                  <c:pt idx="0">
                    <c:v>4.1617914502878092E-2</c:v>
                  </c:pt>
                  <c:pt idx="1">
                    <c:v>4.5625278075493797E-2</c:v>
                  </c:pt>
                  <c:pt idx="2">
                    <c:v>5.6697003921409472E-2</c:v>
                  </c:pt>
                  <c:pt idx="3">
                    <c:v>6.7150947519918666E-2</c:v>
                  </c:pt>
                  <c:pt idx="4">
                    <c:v>9.5734797173815681E-2</c:v>
                  </c:pt>
                  <c:pt idx="5">
                    <c:v>0.15743490271652502</c:v>
                  </c:pt>
                  <c:pt idx="6">
                    <c:v>0.15042412372345554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'[4]MarathonRT activity -20'!$F$4:$F$10</c:f>
              <c:numCache>
                <c:formatCode>General</c:formatCode>
                <c:ptCount val="7"/>
                <c:pt idx="0">
                  <c:v>4.1999999999999996E-2</c:v>
                </c:pt>
                <c:pt idx="1">
                  <c:v>8.9666666666666658E-2</c:v>
                </c:pt>
                <c:pt idx="2">
                  <c:v>0.21433333333333332</c:v>
                </c:pt>
                <c:pt idx="3">
                  <c:v>0.39333333333333331</c:v>
                </c:pt>
                <c:pt idx="4">
                  <c:v>0.49200000000000005</c:v>
                </c:pt>
                <c:pt idx="5">
                  <c:v>0.63333333333333341</c:v>
                </c:pt>
                <c:pt idx="6">
                  <c:v>0.749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8D-4230-9E04-99F6498AA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'[4]MarathonRT activity -20'!$C$3:$C$10</c:f>
              <c:strCache>
                <c:ptCount val="1"/>
                <c:pt idx="0">
                  <c:v>0.076 0.119 0.164 0.289 0.474 0.558 0.681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2099831751594652"/>
                  <c:y val="-3.63876376754637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1.7320508075688709E-3</c:v>
                  </c:pt>
                  <c:pt idx="2">
                    <c:v>2.0816659994661348E-3</c:v>
                  </c:pt>
                  <c:pt idx="3">
                    <c:v>3.2145502536643214E-3</c:v>
                  </c:pt>
                  <c:pt idx="4">
                    <c:v>4.5092497528228716E-3</c:v>
                  </c:pt>
                  <c:pt idx="5">
                    <c:v>9.1651513899116271E-3</c:v>
                  </c:pt>
                  <c:pt idx="6">
                    <c:v>2.4785748593361696E-2</c:v>
                  </c:pt>
                  <c:pt idx="7">
                    <c:v>2.2627416997969461E-2</c:v>
                  </c:pt>
                </c:numCache>
              </c:numRef>
            </c:plus>
            <c:minus>
              <c:numRef>
                <c:f>'[4]MarathonRT activity -20'!$G$3:$G$10</c:f>
                <c:numCache>
                  <c:formatCode>General</c:formatCode>
                  <c:ptCount val="8"/>
                  <c:pt idx="0">
                    <c:v>0</c:v>
                  </c:pt>
                  <c:pt idx="1">
                    <c:v>1.7320508075688709E-3</c:v>
                  </c:pt>
                  <c:pt idx="2">
                    <c:v>2.0816659994661348E-3</c:v>
                  </c:pt>
                  <c:pt idx="3">
                    <c:v>3.2145502536643214E-3</c:v>
                  </c:pt>
                  <c:pt idx="4">
                    <c:v>4.5092497528228716E-3</c:v>
                  </c:pt>
                  <c:pt idx="5">
                    <c:v>9.1651513899116271E-3</c:v>
                  </c:pt>
                  <c:pt idx="6">
                    <c:v>2.4785748593361696E-2</c:v>
                  </c:pt>
                  <c:pt idx="7">
                    <c:v>2.2627416997969461E-2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-20'!$A$3:$A$10</c:f>
              <c:numCache>
                <c:formatCode>General</c:formatCode>
                <c:ptCount val="8"/>
                <c:pt idx="0">
                  <c:v>0</c:v>
                </c:pt>
                <c:pt idx="1">
                  <c:v>300</c:v>
                </c:pt>
                <c:pt idx="2">
                  <c:v>600</c:v>
                </c:pt>
                <c:pt idx="3">
                  <c:v>1200</c:v>
                </c:pt>
                <c:pt idx="4">
                  <c:v>2000</c:v>
                </c:pt>
                <c:pt idx="5">
                  <c:v>2500</c:v>
                </c:pt>
                <c:pt idx="6">
                  <c:v>3200</c:v>
                </c:pt>
                <c:pt idx="7">
                  <c:v>4000</c:v>
                </c:pt>
              </c:numCache>
            </c:numRef>
          </c:xVal>
          <c:yVal>
            <c:numRef>
              <c:f>'[4]MarathonRT activity -20'!$E$3:$E$10</c:f>
              <c:numCache>
                <c:formatCode>General</c:formatCode>
                <c:ptCount val="8"/>
                <c:pt idx="0">
                  <c:v>7.5999999999999998E-2</c:v>
                </c:pt>
                <c:pt idx="1">
                  <c:v>0.11799999999999999</c:v>
                </c:pt>
                <c:pt idx="2">
                  <c:v>0.16566666666666666</c:v>
                </c:pt>
                <c:pt idx="3">
                  <c:v>0.29033333333333333</c:v>
                </c:pt>
                <c:pt idx="4">
                  <c:v>0.46933333333333332</c:v>
                </c:pt>
                <c:pt idx="5">
                  <c:v>0.56800000000000006</c:v>
                </c:pt>
                <c:pt idx="6">
                  <c:v>0.70933333333333337</c:v>
                </c:pt>
                <c:pt idx="7">
                  <c:v>0.82499999999999996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1C6-41BD-BDEC-9C92AE5F3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Calibration - Pi - norm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zero not included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67827369350056E-2"/>
                  <c:y val="-0.26090452389011698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150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'[4]MarathonRT activity -20'!$H$4:$H$10</c:f>
                <c:numCache>
                  <c:formatCode>General</c:formatCode>
                  <c:ptCount val="7"/>
                  <c:pt idx="0">
                    <c:v>4.1617914502878092E-2</c:v>
                  </c:pt>
                  <c:pt idx="1">
                    <c:v>4.5625278075493797E-2</c:v>
                  </c:pt>
                  <c:pt idx="2">
                    <c:v>5.6697003921409472E-2</c:v>
                  </c:pt>
                  <c:pt idx="3">
                    <c:v>6.7150947519918666E-2</c:v>
                  </c:pt>
                  <c:pt idx="4">
                    <c:v>9.5734797173815681E-2</c:v>
                  </c:pt>
                  <c:pt idx="5">
                    <c:v>0.15743490271652502</c:v>
                  </c:pt>
                  <c:pt idx="6">
                    <c:v>0.15042412372345554</c:v>
                  </c:pt>
                </c:numCache>
              </c:numRef>
            </c:plus>
            <c:minus>
              <c:numRef>
                <c:f>'[4]MarathonRT activity -20'!$H$4:$H$10</c:f>
                <c:numCache>
                  <c:formatCode>General</c:formatCode>
                  <c:ptCount val="7"/>
                  <c:pt idx="0">
                    <c:v>4.1617914502878092E-2</c:v>
                  </c:pt>
                  <c:pt idx="1">
                    <c:v>4.5625278075493797E-2</c:v>
                  </c:pt>
                  <c:pt idx="2">
                    <c:v>5.6697003921409472E-2</c:v>
                  </c:pt>
                  <c:pt idx="3">
                    <c:v>6.7150947519918666E-2</c:v>
                  </c:pt>
                  <c:pt idx="4">
                    <c:v>9.5734797173815681E-2</c:v>
                  </c:pt>
                  <c:pt idx="5">
                    <c:v>0.15743490271652502</c:v>
                  </c:pt>
                  <c:pt idx="6">
                    <c:v>0.15042412372345554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'[4]MarathonRT activity -20'!$A$4:$A$10</c:f>
              <c:numCache>
                <c:formatCode>General</c:formatCode>
                <c:ptCount val="7"/>
                <c:pt idx="0">
                  <c:v>300</c:v>
                </c:pt>
                <c:pt idx="1">
                  <c:v>600</c:v>
                </c:pt>
                <c:pt idx="2">
                  <c:v>1200</c:v>
                </c:pt>
                <c:pt idx="3">
                  <c:v>2000</c:v>
                </c:pt>
                <c:pt idx="4">
                  <c:v>2500</c:v>
                </c:pt>
                <c:pt idx="5">
                  <c:v>3200</c:v>
                </c:pt>
                <c:pt idx="6">
                  <c:v>4000</c:v>
                </c:pt>
              </c:numCache>
            </c:numRef>
          </c:xVal>
          <c:yVal>
            <c:numRef>
              <c:f>'[4]MarathonRT activity -20'!$F$4:$F$10</c:f>
              <c:numCache>
                <c:formatCode>General</c:formatCode>
                <c:ptCount val="7"/>
                <c:pt idx="0">
                  <c:v>4.1999999999999996E-2</c:v>
                </c:pt>
                <c:pt idx="1">
                  <c:v>8.9666666666666658E-2</c:v>
                </c:pt>
                <c:pt idx="2">
                  <c:v>0.21433333333333332</c:v>
                </c:pt>
                <c:pt idx="3">
                  <c:v>0.39333333333333331</c:v>
                </c:pt>
                <c:pt idx="4">
                  <c:v>0.49200000000000005</c:v>
                </c:pt>
                <c:pt idx="5">
                  <c:v>0.63333333333333341</c:v>
                </c:pt>
                <c:pt idx="6">
                  <c:v>0.749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1E-43AD-B7D4-FC13D69B7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695792"/>
        <c:axId val="386696208"/>
      </c:scatterChart>
      <c:valAx>
        <c:axId val="386695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Pi concentration (pmol)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6208"/>
        <c:crosses val="autoZero"/>
        <c:crossBetween val="midCat"/>
      </c:valAx>
      <c:valAx>
        <c:axId val="38669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OD620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386695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323849</xdr:colOff>
      <xdr:row>13</xdr:row>
      <xdr:rowOff>38101</xdr:rowOff>
    </xdr:from>
    <xdr:to>
      <xdr:col>19</xdr:col>
      <xdr:colOff>342900</xdr:colOff>
      <xdr:row>23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42A179-4896-4D2C-BBFA-63A3A5783A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257175</xdr:colOff>
      <xdr:row>13</xdr:row>
      <xdr:rowOff>38102</xdr:rowOff>
    </xdr:from>
    <xdr:to>
      <xdr:col>30</xdr:col>
      <xdr:colOff>276225</xdr:colOff>
      <xdr:row>23</xdr:row>
      <xdr:rowOff>104776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0773608-D3AF-4171-9BDD-F9AB80CDF0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0B7541-6862-4045-97A6-450215D86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7D0446-3D12-4574-8EE3-3A456251F7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5FD1A8-69F5-4D72-A35C-BA850EC68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726BC4-F2A0-41B7-B3BC-A093EF550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C9028B-C12F-4A99-A7A3-FD533C874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719684-15D9-4C05-8490-5E22A46DD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14</xdr:row>
      <xdr:rowOff>180975</xdr:rowOff>
    </xdr:from>
    <xdr:to>
      <xdr:col>19</xdr:col>
      <xdr:colOff>449580</xdr:colOff>
      <xdr:row>23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E81AC4-02D6-4A0A-8929-A43E5FF96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14</xdr:row>
      <xdr:rowOff>180975</xdr:rowOff>
    </xdr:from>
    <xdr:to>
      <xdr:col>30</xdr:col>
      <xdr:colOff>457200</xdr:colOff>
      <xdr:row>23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500305-AF8C-44B9-AE22-427FA465C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A4C648-36A4-491A-A72C-C075FF41A7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38024E-F652-4439-94BD-F6FB027ED9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0E7A5F-51F7-4C13-82EB-B2183ADA9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11DC054-F93C-47C8-AF71-278FE534E8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580C90-DED4-4F44-BE1F-10D2A60B8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2129EDC-BE3E-41F8-86A6-19F89DE9E0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200025</xdr:colOff>
      <xdr:row>13</xdr:row>
      <xdr:rowOff>180975</xdr:rowOff>
    </xdr:from>
    <xdr:to>
      <xdr:col>19</xdr:col>
      <xdr:colOff>449580</xdr:colOff>
      <xdr:row>22</xdr:row>
      <xdr:rowOff>287867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46E397-5D2A-4C5A-9587-5B4265992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133349</xdr:colOff>
      <xdr:row>13</xdr:row>
      <xdr:rowOff>180975</xdr:rowOff>
    </xdr:from>
    <xdr:to>
      <xdr:col>30</xdr:col>
      <xdr:colOff>457200</xdr:colOff>
      <xdr:row>22</xdr:row>
      <xdr:rowOff>160867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54567B-985C-4327-BCFE-840A2E705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41002_20241023/MRT%20activity%20-%20calculation_new_20241023.xlsx" TargetMode="External"/><Relationship Id="rId1" Type="http://schemas.openxmlformats.org/officeDocument/2006/relationships/externalLinkPath" Target="/personal/pedorjen_ad_helsinki_fi/Documents/Marathon%20collaboration/MRT%20purification%20JP/Activity/20241002_20241023/MRT%20activity%20-%20calculation_new_20241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41118/MRT%20activity%20-%20calculation_new_20241118.xlsx" TargetMode="External"/><Relationship Id="rId1" Type="http://schemas.openxmlformats.org/officeDocument/2006/relationships/externalLinkPath" Target="/personal/pedorjen_ad_helsinki_fi/Documents/Marathon%20collaboration/MRT%20purification%20JP/Activity/20241118/MRT%20activity%20-%20calculation_new_20241118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41218/MRT%20activity%20-%20calculation_new_20241218.xlsx" TargetMode="External"/><Relationship Id="rId1" Type="http://schemas.openxmlformats.org/officeDocument/2006/relationships/externalLinkPath" Target="/personal/pedorjen_ad_helsinki_fi/Documents/Marathon%20collaboration/MRT%20purification%20JP/Activity/20241218/MRT%20activity%20-%20calculation_new_20241218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elsinkifi-my.sharepoint.com/personal/pedorjen_ad_helsinki_fi/Documents/Marathon%20collaboration/MRT%20purification%20JP/Activity/20250114/MRT%20activity%20-%20calculation_new_20250114.xlsx" TargetMode="External"/><Relationship Id="rId1" Type="http://schemas.openxmlformats.org/officeDocument/2006/relationships/externalLinkPath" Target="/personal/pedorjen_ad_helsinki_fi/Documents/Marathon%20collaboration/MRT%20purification%20JP/Activity/20250114/MRT%20activity%20-%20calculation_new_202501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20 diluted 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7.6666666666666661E-2</v>
          </cell>
          <cell r="G3">
            <v>1.1547005383792527E-3</v>
          </cell>
        </row>
        <row r="4">
          <cell r="A4">
            <v>300</v>
          </cell>
          <cell r="C4">
            <v>0.11700000000000001</v>
          </cell>
          <cell r="E4">
            <v>0.11700000000000001</v>
          </cell>
          <cell r="F4">
            <v>4.0333333333333346E-2</v>
          </cell>
          <cell r="G4" t="e">
            <v>#DIV/0!</v>
          </cell>
          <cell r="H4" t="e">
            <v>#DIV/0!</v>
          </cell>
        </row>
        <row r="5">
          <cell r="A5">
            <v>600</v>
          </cell>
          <cell r="C5">
            <v>0.14799999999999999</v>
          </cell>
          <cell r="E5">
            <v>0.14866666666666664</v>
          </cell>
          <cell r="F5">
            <v>7.1999999999999981E-2</v>
          </cell>
          <cell r="G5">
            <v>5.7735026918962634E-4</v>
          </cell>
          <cell r="H5">
            <v>2.4028114141347555E-2</v>
          </cell>
        </row>
        <row r="6">
          <cell r="A6">
            <v>1200</v>
          </cell>
          <cell r="C6">
            <v>0.27200000000000002</v>
          </cell>
          <cell r="E6">
            <v>0.27100000000000002</v>
          </cell>
          <cell r="F6">
            <v>0.19433333333333336</v>
          </cell>
          <cell r="G6">
            <v>1.0000000000000009E-3</v>
          </cell>
          <cell r="H6">
            <v>3.1622776601683805E-2</v>
          </cell>
        </row>
        <row r="7">
          <cell r="A7">
            <v>2000</v>
          </cell>
          <cell r="C7">
            <v>0.42599999999999999</v>
          </cell>
          <cell r="E7">
            <v>0.42766666666666664</v>
          </cell>
          <cell r="F7">
            <v>0.35099999999999998</v>
          </cell>
          <cell r="G7">
            <v>4.7258156262526127E-3</v>
          </cell>
          <cell r="H7">
            <v>6.8744567976332591E-2</v>
          </cell>
        </row>
        <row r="8">
          <cell r="A8">
            <v>2500</v>
          </cell>
          <cell r="C8">
            <v>0.56899999999999995</v>
          </cell>
          <cell r="E8">
            <v>0.54133333333333333</v>
          </cell>
          <cell r="F8">
            <v>0.46466666666666667</v>
          </cell>
          <cell r="G8">
            <v>3.0270998221620177E-2</v>
          </cell>
          <cell r="H8">
            <v>0.17398562647994856</v>
          </cell>
        </row>
        <row r="9">
          <cell r="A9">
            <v>3200</v>
          </cell>
          <cell r="C9">
            <v>0.72899999999999998</v>
          </cell>
          <cell r="E9">
            <v>0.73099999999999998</v>
          </cell>
          <cell r="F9">
            <v>0.65433333333333332</v>
          </cell>
          <cell r="G9">
            <v>6.2449979983984034E-3</v>
          </cell>
          <cell r="H9">
            <v>7.9025299736213611E-2</v>
          </cell>
        </row>
        <row r="10">
          <cell r="A10">
            <v>4000</v>
          </cell>
          <cell r="C10">
            <v>0.88300000000000001</v>
          </cell>
          <cell r="E10">
            <v>0.89733333333333343</v>
          </cell>
          <cell r="F10">
            <v>0.82066666666666677</v>
          </cell>
          <cell r="G10">
            <v>4.3316663460305105E-2</v>
          </cell>
          <cell r="H10">
            <v>0.20812655635527413</v>
          </cell>
        </row>
      </sheetData>
      <sheetData sheetId="1" refreshError="1"/>
      <sheetData sheetId="2">
        <row r="3">
          <cell r="A3">
            <v>0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7.4999999999999997E-2</v>
          </cell>
          <cell r="G3">
            <v>1.0000000000000009E-3</v>
          </cell>
        </row>
        <row r="4">
          <cell r="A4">
            <v>300</v>
          </cell>
          <cell r="C4">
            <v>0.109</v>
          </cell>
          <cell r="E4">
            <v>0.111</v>
          </cell>
          <cell r="F4">
            <v>3.6000000000000004E-2</v>
          </cell>
          <cell r="G4">
            <v>2.0000000000000018E-3</v>
          </cell>
          <cell r="H4">
            <v>4.4721359549995815E-2</v>
          </cell>
        </row>
        <row r="5">
          <cell r="A5">
            <v>600</v>
          </cell>
          <cell r="C5">
            <v>0.155</v>
          </cell>
          <cell r="E5">
            <v>0.15566666666666665</v>
          </cell>
          <cell r="F5">
            <v>8.066666666666665E-2</v>
          </cell>
          <cell r="G5">
            <v>2.0816659994661348E-3</v>
          </cell>
          <cell r="H5">
            <v>4.5625278075493797E-2</v>
          </cell>
        </row>
        <row r="6">
          <cell r="A6">
            <v>1200</v>
          </cell>
          <cell r="C6">
            <v>0.26800000000000002</v>
          </cell>
          <cell r="E6">
            <v>0.27166666666666667</v>
          </cell>
          <cell r="F6">
            <v>0.19666666666666666</v>
          </cell>
          <cell r="G6">
            <v>5.5075705472861069E-3</v>
          </cell>
          <cell r="H6">
            <v>7.4213007938542061E-2</v>
          </cell>
        </row>
        <row r="7">
          <cell r="A7">
            <v>2000</v>
          </cell>
          <cell r="C7">
            <v>0.442</v>
          </cell>
          <cell r="E7">
            <v>0.438</v>
          </cell>
          <cell r="F7">
            <v>0.36299999999999999</v>
          </cell>
          <cell r="G7">
            <v>9.6436507609929632E-3</v>
          </cell>
          <cell r="H7">
            <v>9.8202091428813074E-2</v>
          </cell>
        </row>
        <row r="8">
          <cell r="A8">
            <v>2500</v>
          </cell>
          <cell r="C8">
            <v>0.52300000000000002</v>
          </cell>
          <cell r="E8">
            <v>0.52766666666666662</v>
          </cell>
          <cell r="F8">
            <v>0.45266666666666661</v>
          </cell>
          <cell r="G8">
            <v>1.2662279942148398E-2</v>
          </cell>
          <cell r="H8">
            <v>0.11252679655152543</v>
          </cell>
        </row>
        <row r="9">
          <cell r="A9">
            <v>3200</v>
          </cell>
          <cell r="C9">
            <v>0.68600000000000005</v>
          </cell>
          <cell r="E9">
            <v>0.66666666666666663</v>
          </cell>
          <cell r="F9">
            <v>0.59166666666666667</v>
          </cell>
          <cell r="G9">
            <v>3.0088757590391382E-2</v>
          </cell>
          <cell r="H9">
            <v>0.17346111261718397</v>
          </cell>
        </row>
        <row r="10">
          <cell r="A10">
            <v>4000</v>
          </cell>
          <cell r="C10">
            <v>0.84199999999999997</v>
          </cell>
          <cell r="E10">
            <v>0.85166666666666668</v>
          </cell>
          <cell r="F10">
            <v>0.77666666666666673</v>
          </cell>
          <cell r="G10">
            <v>1.0016652800877822E-2</v>
          </cell>
          <cell r="H10">
            <v>0.10008322936875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7.7333333333333323E-2</v>
          </cell>
          <cell r="G3">
            <v>1.5275252316519479E-3</v>
          </cell>
        </row>
        <row r="4">
          <cell r="A4">
            <v>300</v>
          </cell>
          <cell r="C4">
            <v>0.124</v>
          </cell>
          <cell r="E4">
            <v>0.12233333333333334</v>
          </cell>
          <cell r="F4">
            <v>4.5000000000000012E-2</v>
          </cell>
          <cell r="G4">
            <v>1.5275252316519479E-3</v>
          </cell>
          <cell r="H4">
            <v>3.9083567284115044E-2</v>
          </cell>
        </row>
        <row r="5">
          <cell r="A5">
            <v>600</v>
          </cell>
          <cell r="C5">
            <v>0.17100000000000001</v>
          </cell>
          <cell r="E5">
            <v>0.16733333333333333</v>
          </cell>
          <cell r="F5">
            <v>9.0000000000000011E-2</v>
          </cell>
          <cell r="G5">
            <v>3.2145502536643214E-3</v>
          </cell>
          <cell r="H5">
            <v>5.6697003921409472E-2</v>
          </cell>
        </row>
        <row r="6">
          <cell r="A6">
            <v>1200</v>
          </cell>
          <cell r="C6">
            <v>0.28299999999999997</v>
          </cell>
          <cell r="E6">
            <v>0.28299999999999997</v>
          </cell>
          <cell r="F6">
            <v>0.20566666666666666</v>
          </cell>
          <cell r="G6">
            <v>1.0000000000000009E-3</v>
          </cell>
          <cell r="H6">
            <v>3.1622776601683805E-2</v>
          </cell>
        </row>
        <row r="7">
          <cell r="A7">
            <v>2000</v>
          </cell>
          <cell r="C7">
            <v>0.44</v>
          </cell>
          <cell r="E7">
            <v>0.44833333333333331</v>
          </cell>
          <cell r="F7">
            <v>0.371</v>
          </cell>
          <cell r="G7">
            <v>1.1150485789118498E-2</v>
          </cell>
          <cell r="H7">
            <v>0.10559586066280485</v>
          </cell>
        </row>
        <row r="8">
          <cell r="A8">
            <v>2500</v>
          </cell>
          <cell r="C8">
            <v>0.58199999999999996</v>
          </cell>
          <cell r="E8">
            <v>0.59933333333333327</v>
          </cell>
          <cell r="F8">
            <v>0.52199999999999991</v>
          </cell>
          <cell r="G8">
            <v>1.5821925715074438E-2</v>
          </cell>
          <cell r="H8">
            <v>0.125785236475011</v>
          </cell>
        </row>
        <row r="9">
          <cell r="A9">
            <v>3200</v>
          </cell>
          <cell r="C9">
            <v>0.64300000000000002</v>
          </cell>
          <cell r="E9">
            <v>0.71666666666666667</v>
          </cell>
          <cell r="F9">
            <v>0.63933333333333331</v>
          </cell>
          <cell r="G9">
            <v>6.4825406541982697E-2</v>
          </cell>
          <cell r="H9">
            <v>0.2546083394981058</v>
          </cell>
        </row>
        <row r="10">
          <cell r="A10">
            <v>4000</v>
          </cell>
          <cell r="C10">
            <v>0.95899999999999996</v>
          </cell>
          <cell r="E10">
            <v>0.93566666666666665</v>
          </cell>
          <cell r="F10">
            <v>0.85833333333333328</v>
          </cell>
          <cell r="G10">
            <v>2.0305992547357331E-2</v>
          </cell>
          <cell r="H10">
            <v>0.14249909665453087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athonRT activity -20"/>
      <sheetName val="MarathonRT activity -70"/>
      <sheetName val="Activity -70 diluted"/>
    </sheetNames>
    <sheetDataSet>
      <sheetData sheetId="0">
        <row r="3">
          <cell r="A3">
            <v>0</v>
          </cell>
          <cell r="C3">
            <v>7.5999999999999998E-2</v>
          </cell>
          <cell r="E3">
            <v>7.5999999999999998E-2</v>
          </cell>
          <cell r="G3">
            <v>0</v>
          </cell>
        </row>
        <row r="4">
          <cell r="A4">
            <v>300</v>
          </cell>
          <cell r="C4">
            <v>0.11899999999999999</v>
          </cell>
          <cell r="E4">
            <v>0.11799999999999999</v>
          </cell>
          <cell r="F4">
            <v>4.1999999999999996E-2</v>
          </cell>
          <cell r="G4">
            <v>1.7320508075688709E-3</v>
          </cell>
          <cell r="H4">
            <v>4.1617914502878092E-2</v>
          </cell>
        </row>
        <row r="5">
          <cell r="A5">
            <v>600</v>
          </cell>
          <cell r="C5">
            <v>0.16400000000000001</v>
          </cell>
          <cell r="E5">
            <v>0.16566666666666666</v>
          </cell>
          <cell r="F5">
            <v>8.9666666666666658E-2</v>
          </cell>
          <cell r="G5">
            <v>2.0816659994661348E-3</v>
          </cell>
          <cell r="H5">
            <v>4.5625278075493797E-2</v>
          </cell>
        </row>
        <row r="6">
          <cell r="A6">
            <v>1200</v>
          </cell>
          <cell r="C6">
            <v>0.28899999999999998</v>
          </cell>
          <cell r="E6">
            <v>0.29033333333333333</v>
          </cell>
          <cell r="F6">
            <v>0.21433333333333332</v>
          </cell>
          <cell r="G6">
            <v>3.2145502536643214E-3</v>
          </cell>
          <cell r="H6">
            <v>5.6697003921409472E-2</v>
          </cell>
        </row>
        <row r="7">
          <cell r="A7">
            <v>2000</v>
          </cell>
          <cell r="C7">
            <v>0.47399999999999998</v>
          </cell>
          <cell r="E7">
            <v>0.46933333333333332</v>
          </cell>
          <cell r="F7">
            <v>0.39333333333333331</v>
          </cell>
          <cell r="G7">
            <v>4.5092497528228716E-3</v>
          </cell>
          <cell r="H7">
            <v>6.7150947519918666E-2</v>
          </cell>
        </row>
        <row r="8">
          <cell r="A8">
            <v>2500</v>
          </cell>
          <cell r="C8">
            <v>0.55800000000000005</v>
          </cell>
          <cell r="E8">
            <v>0.56800000000000006</v>
          </cell>
          <cell r="F8">
            <v>0.49200000000000005</v>
          </cell>
          <cell r="G8">
            <v>9.1651513899116271E-3</v>
          </cell>
          <cell r="H8">
            <v>9.5734797173815681E-2</v>
          </cell>
        </row>
        <row r="9">
          <cell r="A9">
            <v>3200</v>
          </cell>
          <cell r="C9">
            <v>0.68100000000000005</v>
          </cell>
          <cell r="E9">
            <v>0.70933333333333337</v>
          </cell>
          <cell r="F9">
            <v>0.63333333333333341</v>
          </cell>
          <cell r="G9">
            <v>2.4785748593361696E-2</v>
          </cell>
          <cell r="H9">
            <v>0.15743490271652502</v>
          </cell>
        </row>
        <row r="10">
          <cell r="A10">
            <v>4000</v>
          </cell>
          <cell r="C10"/>
          <cell r="E10">
            <v>0.82499999999999996</v>
          </cell>
          <cell r="F10">
            <v>0.749</v>
          </cell>
          <cell r="G10">
            <v>2.2627416997969461E-2</v>
          </cell>
          <cell r="H10">
            <v>0.15042412372345554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9165-FCE9-401D-9A4B-9C8F7C07DBC8}">
  <dimension ref="A1:AE69"/>
  <sheetViews>
    <sheetView workbookViewId="0">
      <selection sqref="A1:AE1"/>
    </sheetView>
  </sheetViews>
  <sheetFormatPr defaultRowHeight="14.5" x14ac:dyDescent="0.35"/>
  <cols>
    <col min="1" max="1" width="16.54296875" customWidth="1"/>
    <col min="11" max="11" width="10.81640625" customWidth="1"/>
    <col min="15" max="15" width="12.54296875" customWidth="1"/>
  </cols>
  <sheetData>
    <row r="1" spans="1:31" x14ac:dyDescent="0.35">
      <c r="A1" s="107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</row>
    <row r="2" spans="1:31" x14ac:dyDescent="0.35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</row>
    <row r="3" spans="1:31" x14ac:dyDescent="0.35">
      <c r="A3" s="109" t="s">
        <v>2</v>
      </c>
      <c r="B3" s="110"/>
      <c r="C3" s="111" t="s">
        <v>3</v>
      </c>
      <c r="D3" s="112"/>
      <c r="E3" s="112"/>
      <c r="F3" s="112"/>
      <c r="G3" s="112"/>
      <c r="H3" s="112"/>
      <c r="I3" s="112"/>
      <c r="J3" s="112"/>
      <c r="K3" s="112"/>
      <c r="L3" s="112"/>
      <c r="M3" s="113"/>
    </row>
    <row r="4" spans="1:31" x14ac:dyDescent="0.35">
      <c r="A4" s="1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</row>
    <row r="5" spans="1:31" x14ac:dyDescent="0.35">
      <c r="A5" s="3" t="s">
        <v>4</v>
      </c>
      <c r="B5" s="4">
        <v>8.8999999999999996E-2</v>
      </c>
      <c r="C5" s="4">
        <v>8.4000000000000005E-2</v>
      </c>
      <c r="D5" s="4">
        <v>8.5999999999999993E-2</v>
      </c>
      <c r="E5" s="5">
        <v>0.377</v>
      </c>
      <c r="F5" s="5">
        <v>0.36699999999999999</v>
      </c>
      <c r="G5" s="5">
        <v>0.36099999999999999</v>
      </c>
      <c r="H5" s="5">
        <v>0.36699999999999999</v>
      </c>
      <c r="I5" s="5">
        <v>0.35599999999999998</v>
      </c>
      <c r="J5" s="5">
        <v>0.34300000000000003</v>
      </c>
      <c r="K5" s="5">
        <v>0.35799999999999998</v>
      </c>
      <c r="L5" s="5">
        <v>0.36099999999999999</v>
      </c>
      <c r="M5" s="5">
        <v>0.36399999999999999</v>
      </c>
    </row>
    <row r="6" spans="1:31" x14ac:dyDescent="0.35">
      <c r="A6" s="3" t="s">
        <v>5</v>
      </c>
      <c r="B6" s="4">
        <v>0.14399999999999999</v>
      </c>
      <c r="C6" s="4">
        <v>0.14199999999999999</v>
      </c>
      <c r="D6" s="4">
        <v>0.13800000000000001</v>
      </c>
      <c r="E6" s="1">
        <v>0.35399999999999998</v>
      </c>
      <c r="F6" s="1">
        <v>0.35599999999999998</v>
      </c>
      <c r="G6" s="1">
        <v>0.25700000000000001</v>
      </c>
      <c r="H6" s="1">
        <v>0.36</v>
      </c>
      <c r="I6" s="1">
        <v>0.36099999999999999</v>
      </c>
      <c r="J6" s="1">
        <v>0.25</v>
      </c>
      <c r="K6" s="1">
        <v>0.34399999999999997</v>
      </c>
      <c r="L6" s="1">
        <v>0.34200000000000003</v>
      </c>
      <c r="M6" s="1">
        <v>0.26</v>
      </c>
    </row>
    <row r="7" spans="1:31" x14ac:dyDescent="0.35">
      <c r="A7" s="3" t="s">
        <v>6</v>
      </c>
      <c r="B7" s="4">
        <v>0.19900000000000001</v>
      </c>
      <c r="C7" s="4">
        <v>0.20799999999999999</v>
      </c>
      <c r="D7" s="4">
        <v>0.193</v>
      </c>
      <c r="E7" s="6">
        <v>0.38</v>
      </c>
      <c r="F7" s="6">
        <v>0.35099999999999998</v>
      </c>
      <c r="G7" s="6">
        <v>0.39500000000000002</v>
      </c>
      <c r="H7" s="6">
        <v>0.373</v>
      </c>
      <c r="I7" s="6">
        <v>0.33900000000000002</v>
      </c>
      <c r="J7" s="6">
        <v>0.373</v>
      </c>
      <c r="K7" s="6">
        <v>0.35299999999999998</v>
      </c>
      <c r="L7" s="6">
        <v>0.32400000000000001</v>
      </c>
      <c r="M7" s="6">
        <v>0.37</v>
      </c>
    </row>
    <row r="8" spans="1:31" x14ac:dyDescent="0.35">
      <c r="A8" s="3" t="s">
        <v>7</v>
      </c>
      <c r="B8" s="4">
        <v>0.32100000000000001</v>
      </c>
      <c r="C8" s="4">
        <v>0.35</v>
      </c>
      <c r="D8" s="4">
        <v>0.33900000000000002</v>
      </c>
      <c r="E8" s="1">
        <v>0.25800000000000001</v>
      </c>
      <c r="F8" s="1">
        <v>0.26</v>
      </c>
      <c r="G8" s="1">
        <v>0.25800000000000001</v>
      </c>
      <c r="H8" s="1">
        <v>0.26100000000000001</v>
      </c>
      <c r="I8" s="1">
        <v>0.25900000000000001</v>
      </c>
      <c r="J8" s="1">
        <v>0.26</v>
      </c>
      <c r="K8" s="1">
        <v>0.253</v>
      </c>
      <c r="L8" s="1">
        <v>0.26200000000000001</v>
      </c>
      <c r="M8" s="1">
        <v>0.26600000000000001</v>
      </c>
    </row>
    <row r="9" spans="1:31" x14ac:dyDescent="0.35">
      <c r="A9" s="3" t="s">
        <v>8</v>
      </c>
      <c r="B9" s="4">
        <v>0.46700000000000003</v>
      </c>
      <c r="C9" s="4">
        <v>0.53700000000000003</v>
      </c>
      <c r="D9" s="4">
        <v>0.498</v>
      </c>
      <c r="E9" s="7">
        <v>0.14000000000000001</v>
      </c>
      <c r="F9" s="7">
        <v>0.14099999999999999</v>
      </c>
      <c r="G9" s="7">
        <v>0.13700000000000001</v>
      </c>
      <c r="H9" s="1"/>
      <c r="I9" s="1"/>
      <c r="J9" s="1"/>
      <c r="K9" s="1"/>
      <c r="L9" s="1"/>
      <c r="M9" s="1"/>
    </row>
    <row r="10" spans="1:31" x14ac:dyDescent="0.35">
      <c r="A10" s="3" t="s">
        <v>9</v>
      </c>
      <c r="B10" s="4">
        <v>0.64200000000000002</v>
      </c>
      <c r="C10" s="4">
        <v>0.63100000000000001</v>
      </c>
      <c r="D10" s="4">
        <v>0.61</v>
      </c>
      <c r="E10" s="1"/>
      <c r="F10" s="1"/>
      <c r="G10" s="1"/>
      <c r="H10" s="1"/>
      <c r="I10" s="1"/>
      <c r="J10" s="1"/>
      <c r="K10" s="1"/>
      <c r="L10" s="1"/>
      <c r="M10" s="1"/>
    </row>
    <row r="11" spans="1:31" x14ac:dyDescent="0.35">
      <c r="A11" s="3" t="s">
        <v>10</v>
      </c>
      <c r="B11" s="4">
        <v>0.79700000000000004</v>
      </c>
      <c r="C11" s="4">
        <v>0.79900000000000004</v>
      </c>
      <c r="D11" s="4">
        <v>0.73</v>
      </c>
      <c r="E11" s="1"/>
      <c r="F11" s="1"/>
      <c r="G11" s="1"/>
      <c r="H11" s="1"/>
      <c r="I11" s="1"/>
      <c r="J11" s="1"/>
      <c r="K11" s="1"/>
      <c r="L11" s="1"/>
      <c r="M11" s="1"/>
    </row>
    <row r="12" spans="1:31" x14ac:dyDescent="0.35">
      <c r="A12" s="3" t="s">
        <v>11</v>
      </c>
      <c r="B12" s="4">
        <v>0.90700000000000003</v>
      </c>
      <c r="C12" s="4">
        <v>0.95599999999999996</v>
      </c>
      <c r="D12" s="4">
        <v>0.80400000000000005</v>
      </c>
      <c r="E12" s="1"/>
      <c r="F12" s="1"/>
      <c r="G12" s="1"/>
      <c r="H12" s="1"/>
      <c r="I12" s="1"/>
      <c r="J12" s="1"/>
      <c r="K12" s="1"/>
      <c r="L12" s="1"/>
      <c r="M12" s="1"/>
    </row>
    <row r="13" spans="1:31" x14ac:dyDescent="0.35">
      <c r="A13" s="108" t="s">
        <v>12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</row>
    <row r="14" spans="1:31" ht="15" thickBot="1" x14ac:dyDescent="0.4">
      <c r="A14" t="s">
        <v>12</v>
      </c>
    </row>
    <row r="15" spans="1:31" ht="44" thickBot="1" x14ac:dyDescent="0.4">
      <c r="A15" s="8" t="s">
        <v>13</v>
      </c>
      <c r="B15" s="9" t="s">
        <v>14</v>
      </c>
      <c r="C15" s="9" t="s">
        <v>15</v>
      </c>
      <c r="D15" s="9" t="s">
        <v>16</v>
      </c>
      <c r="E15" s="9" t="s">
        <v>17</v>
      </c>
      <c r="F15" s="10" t="s">
        <v>18</v>
      </c>
      <c r="G15" s="9" t="s">
        <v>19</v>
      </c>
      <c r="H15" s="11" t="s">
        <v>20</v>
      </c>
      <c r="I15" s="12"/>
    </row>
    <row r="16" spans="1:31" x14ac:dyDescent="0.35">
      <c r="A16" s="13">
        <v>0</v>
      </c>
      <c r="B16" s="14">
        <v>8.8999999999999996E-2</v>
      </c>
      <c r="C16" s="14">
        <v>8.4000000000000005E-2</v>
      </c>
      <c r="D16" s="14">
        <v>8.5999999999999993E-2</v>
      </c>
      <c r="E16" s="15">
        <f>AVERAGE(B16:D16)</f>
        <v>8.6333333333333331E-2</v>
      </c>
      <c r="F16" s="15">
        <f t="shared" ref="F16:F23" si="0">E16-$E$16</f>
        <v>0</v>
      </c>
      <c r="G16" s="15">
        <f>_xlfn.STDEV.S(B16:D16)</f>
        <v>2.5166114784235787E-3</v>
      </c>
      <c r="H16" s="16">
        <f>SQRT(G16)</f>
        <v>5.0165839755989122E-2</v>
      </c>
      <c r="I16" s="17"/>
    </row>
    <row r="17" spans="1:31" x14ac:dyDescent="0.35">
      <c r="A17" s="18">
        <v>300</v>
      </c>
      <c r="B17" s="4">
        <v>0.14399999999999999</v>
      </c>
      <c r="C17" s="4">
        <v>0.14199999999999999</v>
      </c>
      <c r="D17" s="4">
        <v>0.13800000000000001</v>
      </c>
      <c r="E17" s="19">
        <f t="shared" ref="E17:E22" si="1">AVERAGE(B17:D17)</f>
        <v>0.14133333333333334</v>
      </c>
      <c r="F17" s="19">
        <f t="shared" si="0"/>
        <v>5.5000000000000007E-2</v>
      </c>
      <c r="G17" s="19">
        <f t="shared" ref="G17:G23" si="2">_xlfn.STDEV.S(B17:D17)</f>
        <v>3.0550504633038811E-3</v>
      </c>
      <c r="H17" s="20">
        <f t="shared" ref="H17:H23" si="3">SQRT(G17)</f>
        <v>5.5272510919116759E-2</v>
      </c>
      <c r="I17" s="17"/>
    </row>
    <row r="18" spans="1:31" x14ac:dyDescent="0.35">
      <c r="A18" s="18">
        <v>600</v>
      </c>
      <c r="B18" s="4">
        <v>0.19900000000000001</v>
      </c>
      <c r="C18" s="4">
        <v>0.20799999999999999</v>
      </c>
      <c r="D18" s="4">
        <v>0.193</v>
      </c>
      <c r="E18" s="19">
        <f t="shared" si="1"/>
        <v>0.20000000000000004</v>
      </c>
      <c r="F18" s="19">
        <f t="shared" si="0"/>
        <v>0.11366666666666671</v>
      </c>
      <c r="G18" s="19">
        <f t="shared" si="2"/>
        <v>7.5498344352707414E-3</v>
      </c>
      <c r="H18" s="20">
        <f t="shared" si="3"/>
        <v>8.6889783261731884E-2</v>
      </c>
      <c r="I18" s="17"/>
    </row>
    <row r="19" spans="1:31" x14ac:dyDescent="0.35">
      <c r="A19" s="18">
        <v>1200</v>
      </c>
      <c r="B19" s="4">
        <v>0.32100000000000001</v>
      </c>
      <c r="C19" s="4">
        <v>0.35</v>
      </c>
      <c r="D19" s="4">
        <v>0.33900000000000002</v>
      </c>
      <c r="E19" s="19">
        <f t="shared" si="1"/>
        <v>0.33666666666666667</v>
      </c>
      <c r="F19" s="19">
        <f t="shared" si="0"/>
        <v>0.25033333333333335</v>
      </c>
      <c r="G19" s="19">
        <f t="shared" si="2"/>
        <v>1.4640127503998488E-2</v>
      </c>
      <c r="H19" s="20">
        <f t="shared" si="3"/>
        <v>0.12099639459090708</v>
      </c>
      <c r="I19" s="17"/>
    </row>
    <row r="20" spans="1:31" x14ac:dyDescent="0.35">
      <c r="A20" s="18">
        <v>2000</v>
      </c>
      <c r="B20" s="4">
        <v>0.46700000000000003</v>
      </c>
      <c r="C20" s="4">
        <v>0.53700000000000003</v>
      </c>
      <c r="D20" s="4">
        <v>0.498</v>
      </c>
      <c r="E20" s="19">
        <f t="shared" si="1"/>
        <v>0.5006666666666667</v>
      </c>
      <c r="F20" s="19">
        <f t="shared" si="0"/>
        <v>0.41433333333333339</v>
      </c>
      <c r="G20" s="19">
        <f t="shared" si="2"/>
        <v>3.507610772781572E-2</v>
      </c>
      <c r="H20" s="20">
        <f t="shared" si="3"/>
        <v>0.18728616534014389</v>
      </c>
      <c r="I20" s="17"/>
    </row>
    <row r="21" spans="1:31" x14ac:dyDescent="0.35">
      <c r="A21" s="18">
        <v>2500</v>
      </c>
      <c r="B21" s="4">
        <v>0.64200000000000002</v>
      </c>
      <c r="C21" s="4">
        <v>0.63100000000000001</v>
      </c>
      <c r="D21" s="4">
        <v>0.61</v>
      </c>
      <c r="E21" s="19">
        <f t="shared" si="1"/>
        <v>0.62766666666666671</v>
      </c>
      <c r="F21" s="19">
        <f t="shared" si="0"/>
        <v>0.54133333333333333</v>
      </c>
      <c r="G21" s="19">
        <f t="shared" si="2"/>
        <v>1.6258331197676279E-2</v>
      </c>
      <c r="H21" s="20">
        <f t="shared" si="3"/>
        <v>0.12750816129831172</v>
      </c>
      <c r="I21" s="17"/>
    </row>
    <row r="22" spans="1:31" x14ac:dyDescent="0.35">
      <c r="A22" s="18">
        <v>3200</v>
      </c>
      <c r="B22" s="4">
        <v>0.79700000000000004</v>
      </c>
      <c r="C22" s="4">
        <v>0.79900000000000004</v>
      </c>
      <c r="D22" s="4">
        <v>0.73</v>
      </c>
      <c r="E22" s="19">
        <f t="shared" si="1"/>
        <v>0.77533333333333332</v>
      </c>
      <c r="F22" s="19">
        <f t="shared" si="0"/>
        <v>0.68899999999999995</v>
      </c>
      <c r="G22" s="19">
        <f t="shared" si="2"/>
        <v>3.9272551907577079E-2</v>
      </c>
      <c r="H22" s="20">
        <f t="shared" si="3"/>
        <v>0.1981730352686184</v>
      </c>
      <c r="I22" s="17"/>
    </row>
    <row r="23" spans="1:31" ht="15" thickBot="1" x14ac:dyDescent="0.4">
      <c r="A23" s="21">
        <v>4000</v>
      </c>
      <c r="B23" s="22">
        <v>0.90700000000000003</v>
      </c>
      <c r="C23" s="22">
        <v>0.95599999999999996</v>
      </c>
      <c r="D23" s="22">
        <v>0.80400000000000005</v>
      </c>
      <c r="E23" s="23">
        <f>AVERAGE(B23:D23)</f>
        <v>0.8889999999999999</v>
      </c>
      <c r="F23" s="23">
        <f t="shared" si="0"/>
        <v>0.80266666666666653</v>
      </c>
      <c r="G23" s="23">
        <f t="shared" si="2"/>
        <v>7.7582214456665216E-2</v>
      </c>
      <c r="H23" s="24">
        <f t="shared" si="3"/>
        <v>0.27853584052445607</v>
      </c>
      <c r="I23" s="17"/>
    </row>
    <row r="25" spans="1:31" x14ac:dyDescent="0.35">
      <c r="A25" s="108" t="s">
        <v>21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</row>
    <row r="27" spans="1:31" x14ac:dyDescent="0.35">
      <c r="S27" s="25"/>
    </row>
    <row r="28" spans="1:31" ht="15" thickBot="1" x14ac:dyDescent="0.4">
      <c r="X28" s="106"/>
      <c r="Y28" s="106"/>
      <c r="Z28" s="106"/>
      <c r="AA28" s="106"/>
      <c r="AB28" s="106"/>
      <c r="AC28" s="106"/>
    </row>
    <row r="29" spans="1:31" ht="15" thickBot="1" x14ac:dyDescent="0.4">
      <c r="A29" s="26" t="s">
        <v>22</v>
      </c>
      <c r="B29" s="27"/>
      <c r="C29" s="117" t="s">
        <v>23</v>
      </c>
      <c r="D29" s="117"/>
      <c r="E29" s="117"/>
      <c r="F29" s="117" t="s">
        <v>24</v>
      </c>
      <c r="G29" s="117"/>
      <c r="H29" s="117"/>
      <c r="I29" s="118" t="s">
        <v>25</v>
      </c>
      <c r="J29" s="119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spans="1:31" ht="44" thickBot="1" x14ac:dyDescent="0.4">
      <c r="A30" s="28" t="s">
        <v>26</v>
      </c>
      <c r="B30" s="29" t="s">
        <v>27</v>
      </c>
      <c r="C30" s="30" t="s">
        <v>14</v>
      </c>
      <c r="D30" s="30" t="s">
        <v>15</v>
      </c>
      <c r="E30" s="30" t="s">
        <v>28</v>
      </c>
      <c r="F30" s="30" t="s">
        <v>14</v>
      </c>
      <c r="G30" s="30" t="s">
        <v>15</v>
      </c>
      <c r="H30" s="30" t="s">
        <v>28</v>
      </c>
      <c r="I30" s="31" t="s">
        <v>29</v>
      </c>
      <c r="J30" s="32" t="s">
        <v>30</v>
      </c>
      <c r="K30" s="33" t="s">
        <v>31</v>
      </c>
      <c r="L30" s="34"/>
      <c r="P30" s="12"/>
      <c r="S30" s="25"/>
    </row>
    <row r="31" spans="1:31" ht="15" thickBot="1" x14ac:dyDescent="0.4">
      <c r="A31" s="35"/>
      <c r="B31" s="35"/>
      <c r="C31" s="35"/>
      <c r="D31" s="35"/>
      <c r="E31" s="35"/>
      <c r="F31" s="36">
        <v>0.14000000000000001</v>
      </c>
      <c r="G31" s="36">
        <v>0.14099999999999999</v>
      </c>
      <c r="H31" s="36">
        <v>0.13700000000000001</v>
      </c>
      <c r="I31" s="37"/>
      <c r="J31" s="38"/>
      <c r="K31" s="17">
        <f>AVERAGE(F31:H31)</f>
        <v>0.13933333333333334</v>
      </c>
      <c r="L31" s="17"/>
      <c r="S31" s="25"/>
    </row>
    <row r="32" spans="1:31" x14ac:dyDescent="0.35">
      <c r="A32" s="13" t="s">
        <v>32</v>
      </c>
      <c r="B32" s="39">
        <v>4</v>
      </c>
      <c r="C32" s="40">
        <v>0.377</v>
      </c>
      <c r="D32" s="40">
        <v>0.36699999999999999</v>
      </c>
      <c r="E32" s="40">
        <v>0.36099999999999999</v>
      </c>
      <c r="F32" s="41">
        <v>0.14000000000000001</v>
      </c>
      <c r="G32" s="41">
        <v>0.14099999999999999</v>
      </c>
      <c r="H32" s="41">
        <v>0.13700000000000001</v>
      </c>
      <c r="I32" s="42">
        <f t="shared" ref="I32:I37" si="4">AVERAGE(C32:E32)</f>
        <v>0.36833333333333335</v>
      </c>
      <c r="J32" s="16">
        <f>AVERAGE(C32:E32)-AVERAGE(F32:H32)</f>
        <v>0.22900000000000001</v>
      </c>
      <c r="K32" s="17">
        <f>AVERAGE(F32:H32)</f>
        <v>0.13933333333333334</v>
      </c>
      <c r="S32" s="25"/>
    </row>
    <row r="33" spans="1:19" x14ac:dyDescent="0.35">
      <c r="A33" s="18" t="s">
        <v>33</v>
      </c>
      <c r="B33" s="1">
        <v>4</v>
      </c>
      <c r="C33" s="5">
        <v>0.36699999999999999</v>
      </c>
      <c r="D33" s="5">
        <v>0.35599999999999998</v>
      </c>
      <c r="E33" s="5">
        <v>0.34300000000000003</v>
      </c>
      <c r="F33" s="7">
        <v>0.14000000000000001</v>
      </c>
      <c r="G33" s="7">
        <v>0.14099999999999999</v>
      </c>
      <c r="H33" s="7">
        <v>0.13700000000000001</v>
      </c>
      <c r="I33" s="43">
        <f t="shared" si="4"/>
        <v>0.35533333333333333</v>
      </c>
      <c r="J33" s="20">
        <f t="shared" ref="J33:J37" si="5">AVERAGE(C33:E33)-AVERAGE(F33:H33)</f>
        <v>0.216</v>
      </c>
      <c r="K33" s="17">
        <f t="shared" ref="K33:K34" si="6">AVERAGE(F33:H33)</f>
        <v>0.13933333333333334</v>
      </c>
      <c r="S33" s="25"/>
    </row>
    <row r="34" spans="1:19" ht="15" thickBot="1" x14ac:dyDescent="0.4">
      <c r="A34" s="21" t="s">
        <v>34</v>
      </c>
      <c r="B34" s="44">
        <v>4</v>
      </c>
      <c r="C34" s="45">
        <v>0.35799999999999998</v>
      </c>
      <c r="D34" s="45">
        <v>0.36099999999999999</v>
      </c>
      <c r="E34" s="45">
        <v>0.36399999999999999</v>
      </c>
      <c r="F34" s="46">
        <v>0.14000000000000001</v>
      </c>
      <c r="G34" s="46">
        <v>0.14099999999999999</v>
      </c>
      <c r="H34" s="46">
        <v>0.13700000000000001</v>
      </c>
      <c r="I34" s="47">
        <f t="shared" si="4"/>
        <v>0.36099999999999999</v>
      </c>
      <c r="J34" s="24">
        <f t="shared" si="5"/>
        <v>0.22166666666666665</v>
      </c>
      <c r="K34" s="17">
        <f t="shared" si="6"/>
        <v>0.13933333333333334</v>
      </c>
      <c r="S34" s="25"/>
    </row>
    <row r="35" spans="1:19" x14ac:dyDescent="0.35">
      <c r="A35" s="13" t="s">
        <v>35</v>
      </c>
      <c r="B35" s="39">
        <v>4</v>
      </c>
      <c r="C35" s="48">
        <v>0.38</v>
      </c>
      <c r="D35" s="48">
        <v>0.35099999999999998</v>
      </c>
      <c r="E35" s="48">
        <v>0.39500000000000002</v>
      </c>
      <c r="F35" s="41">
        <v>0.14000000000000001</v>
      </c>
      <c r="G35" s="41">
        <v>0.14099999999999999</v>
      </c>
      <c r="H35" s="41">
        <v>0.13700000000000001</v>
      </c>
      <c r="I35" s="42">
        <f t="shared" si="4"/>
        <v>0.3753333333333333</v>
      </c>
      <c r="J35" s="16">
        <f t="shared" si="5"/>
        <v>0.23599999999999996</v>
      </c>
      <c r="K35" s="17">
        <f>AVERAGE(F35:H35)</f>
        <v>0.13933333333333334</v>
      </c>
      <c r="S35" s="25"/>
    </row>
    <row r="36" spans="1:19" x14ac:dyDescent="0.35">
      <c r="A36" s="18" t="s">
        <v>36</v>
      </c>
      <c r="B36" s="1">
        <v>4</v>
      </c>
      <c r="C36" s="6">
        <v>0.373</v>
      </c>
      <c r="D36" s="6">
        <v>0.33900000000000002</v>
      </c>
      <c r="E36" s="6">
        <v>0.373</v>
      </c>
      <c r="F36" s="7">
        <v>0.14000000000000001</v>
      </c>
      <c r="G36" s="7">
        <v>0.14099999999999999</v>
      </c>
      <c r="H36" s="7">
        <v>0.13700000000000001</v>
      </c>
      <c r="I36" s="43">
        <f t="shared" si="4"/>
        <v>0.36166666666666664</v>
      </c>
      <c r="J36" s="20">
        <f t="shared" si="5"/>
        <v>0.2223333333333333</v>
      </c>
      <c r="K36" s="17">
        <f>AVERAGE(F36:H36)</f>
        <v>0.13933333333333334</v>
      </c>
      <c r="S36" s="25"/>
    </row>
    <row r="37" spans="1:19" ht="15" thickBot="1" x14ac:dyDescent="0.4">
      <c r="A37" s="21" t="s">
        <v>37</v>
      </c>
      <c r="B37" s="44">
        <v>4</v>
      </c>
      <c r="C37" s="49">
        <v>0.35299999999999998</v>
      </c>
      <c r="D37" s="49">
        <v>0.32400000000000001</v>
      </c>
      <c r="E37" s="49">
        <v>0.37</v>
      </c>
      <c r="F37" s="46">
        <v>0.14000000000000001</v>
      </c>
      <c r="G37" s="46">
        <v>0.14099999999999999</v>
      </c>
      <c r="H37" s="46">
        <v>0.13700000000000001</v>
      </c>
      <c r="I37" s="47">
        <f t="shared" si="4"/>
        <v>0.34900000000000003</v>
      </c>
      <c r="J37" s="24">
        <f t="shared" si="5"/>
        <v>0.2096666666666667</v>
      </c>
      <c r="K37" s="17">
        <f t="shared" ref="K37" si="7">AVERAGE(F37:H37)</f>
        <v>0.13933333333333334</v>
      </c>
      <c r="S37" s="25"/>
    </row>
    <row r="38" spans="1:19" x14ac:dyDescent="0.35">
      <c r="A38" s="50" t="s">
        <v>38</v>
      </c>
      <c r="S38" s="25"/>
    </row>
    <row r="39" spans="1:19" ht="15" thickBot="1" x14ac:dyDescent="0.4">
      <c r="S39" s="25"/>
    </row>
    <row r="40" spans="1:19" ht="15" thickBot="1" x14ac:dyDescent="0.4">
      <c r="B40" s="120" t="s">
        <v>39</v>
      </c>
      <c r="C40" s="121"/>
      <c r="D40" s="121"/>
      <c r="E40" s="121"/>
      <c r="F40" s="122"/>
      <c r="H40" s="51"/>
      <c r="I40" s="51"/>
      <c r="J40" s="51"/>
      <c r="N40" s="25"/>
    </row>
    <row r="41" spans="1:19" ht="87.5" thickBot="1" x14ac:dyDescent="0.4">
      <c r="A41" s="52" t="s">
        <v>26</v>
      </c>
      <c r="B41" s="10" t="s">
        <v>40</v>
      </c>
      <c r="C41" s="53" t="s">
        <v>41</v>
      </c>
      <c r="D41" s="9" t="s">
        <v>42</v>
      </c>
      <c r="E41" s="9" t="s">
        <v>43</v>
      </c>
      <c r="F41" s="54" t="s">
        <v>44</v>
      </c>
      <c r="G41" s="55" t="s">
        <v>45</v>
      </c>
      <c r="H41" s="56" t="s">
        <v>46</v>
      </c>
      <c r="I41" s="57" t="s">
        <v>47</v>
      </c>
      <c r="J41" s="54" t="s">
        <v>48</v>
      </c>
      <c r="K41" s="58" t="s">
        <v>49</v>
      </c>
      <c r="L41" s="58" t="s">
        <v>50</v>
      </c>
    </row>
    <row r="42" spans="1:19" x14ac:dyDescent="0.35">
      <c r="A42" s="13" t="s">
        <v>32</v>
      </c>
      <c r="B42" s="59">
        <f t="shared" ref="B42:B47" si="8">(J32-$N$44)/$N$43</f>
        <v>1106.5616722860168</v>
      </c>
      <c r="C42" s="39">
        <v>60</v>
      </c>
      <c r="D42" s="60">
        <f t="shared" ref="D42:D47" si="9">(B42*B32)/2</f>
        <v>2213.1233445720336</v>
      </c>
      <c r="E42" s="61">
        <f>D42/1000</f>
        <v>2.2131233445720335</v>
      </c>
      <c r="F42" s="61">
        <f>(E42/1)/(C42/30)</f>
        <v>1.1065616722860168</v>
      </c>
      <c r="G42" s="39">
        <v>0.6</v>
      </c>
      <c r="H42" s="39">
        <v>1</v>
      </c>
      <c r="I42" s="61">
        <f>F42/1</f>
        <v>1.1065616722860168</v>
      </c>
      <c r="J42" s="62">
        <f>I42/(G42*H42)</f>
        <v>1.8442694538100279</v>
      </c>
      <c r="K42" s="114">
        <f>AVERAGE(J42:J44)</f>
        <v>1.7901360375195161</v>
      </c>
      <c r="L42" s="114">
        <f>AVERAGE(I42:I44)</f>
        <v>1.0740816225117098</v>
      </c>
      <c r="N42" s="25" t="s">
        <v>51</v>
      </c>
    </row>
    <row r="43" spans="1:19" x14ac:dyDescent="0.35">
      <c r="A43" s="18" t="s">
        <v>33</v>
      </c>
      <c r="B43" s="63">
        <f t="shared" si="8"/>
        <v>1044.2638718992312</v>
      </c>
      <c r="C43" s="1">
        <v>60</v>
      </c>
      <c r="D43" s="64">
        <f t="shared" si="9"/>
        <v>2088.5277437984623</v>
      </c>
      <c r="E43" s="65">
        <f t="shared" ref="E43:E47" si="10">D43/1000</f>
        <v>2.0885277437984624</v>
      </c>
      <c r="F43" s="65">
        <f t="shared" ref="F43:F47" si="11">(E43/1)/(C43/30)</f>
        <v>1.0442638718992312</v>
      </c>
      <c r="G43" s="1">
        <v>0.6</v>
      </c>
      <c r="H43" s="1">
        <v>1</v>
      </c>
      <c r="I43" s="65">
        <f t="shared" ref="I43:I47" si="12">F43/1</f>
        <v>1.0442638718992312</v>
      </c>
      <c r="J43" s="66">
        <f t="shared" ref="J43:J47" si="13">I43/(G43*H43)</f>
        <v>1.7404397864987187</v>
      </c>
      <c r="K43" s="115"/>
      <c r="L43" s="115"/>
      <c r="M43" t="s">
        <v>52</v>
      </c>
      <c r="N43">
        <f>SLOPE(F17:F23,A17:A23)</f>
        <v>2.0867510440637511E-4</v>
      </c>
    </row>
    <row r="44" spans="1:19" ht="15" thickBot="1" x14ac:dyDescent="0.4">
      <c r="A44" s="21" t="s">
        <v>34</v>
      </c>
      <c r="B44" s="67">
        <f t="shared" si="8"/>
        <v>1071.4193233498813</v>
      </c>
      <c r="C44" s="44">
        <v>60</v>
      </c>
      <c r="D44" s="68">
        <f t="shared" si="9"/>
        <v>2142.8386466997626</v>
      </c>
      <c r="E44" s="69">
        <f t="shared" si="10"/>
        <v>2.1428386466997624</v>
      </c>
      <c r="F44" s="69">
        <f t="shared" si="11"/>
        <v>1.0714193233498812</v>
      </c>
      <c r="G44" s="44">
        <v>0.6</v>
      </c>
      <c r="H44" s="44">
        <v>1</v>
      </c>
      <c r="I44" s="69">
        <f t="shared" si="12"/>
        <v>1.0714193233498812</v>
      </c>
      <c r="J44" s="70">
        <f t="shared" si="13"/>
        <v>1.7856988722498022</v>
      </c>
      <c r="K44" s="115"/>
      <c r="L44" s="115"/>
      <c r="M44" t="s">
        <v>53</v>
      </c>
      <c r="N44">
        <f>INTERCEPT(F17:F23,A17:A23)</f>
        <v>-1.9118724963775868E-3</v>
      </c>
      <c r="Q44" s="25"/>
    </row>
    <row r="45" spans="1:19" x14ac:dyDescent="0.35">
      <c r="A45" s="13" t="s">
        <v>35</v>
      </c>
      <c r="B45" s="59">
        <f t="shared" si="8"/>
        <v>1140.1066417250549</v>
      </c>
      <c r="C45" s="71">
        <v>60</v>
      </c>
      <c r="D45" s="60">
        <f t="shared" si="9"/>
        <v>2280.2132834501099</v>
      </c>
      <c r="E45" s="61">
        <f t="shared" si="10"/>
        <v>2.2802132834501099</v>
      </c>
      <c r="F45" s="61">
        <f t="shared" si="11"/>
        <v>1.1401066417250549</v>
      </c>
      <c r="G45" s="39">
        <v>0.6</v>
      </c>
      <c r="H45" s="72">
        <v>1</v>
      </c>
      <c r="I45" s="61">
        <f t="shared" si="12"/>
        <v>1.1401066417250549</v>
      </c>
      <c r="J45" s="62">
        <f t="shared" si="13"/>
        <v>1.9001777362084249</v>
      </c>
      <c r="K45" s="114">
        <f>AVERAGE(J45:J47)</f>
        <v>1.7936857697352873</v>
      </c>
      <c r="L45" s="114">
        <f>AVERAGE(I45:I47)</f>
        <v>1.0762114618411724</v>
      </c>
    </row>
    <row r="46" spans="1:19" x14ac:dyDescent="0.35">
      <c r="A46" s="18" t="s">
        <v>36</v>
      </c>
      <c r="B46" s="63">
        <f t="shared" si="8"/>
        <v>1074.6140823440753</v>
      </c>
      <c r="C46" s="73">
        <v>60</v>
      </c>
      <c r="D46" s="64">
        <f t="shared" si="9"/>
        <v>2149.2281646881506</v>
      </c>
      <c r="E46" s="65">
        <f t="shared" si="10"/>
        <v>2.1492281646881506</v>
      </c>
      <c r="F46" s="65">
        <f t="shared" si="11"/>
        <v>1.0746140823440753</v>
      </c>
      <c r="G46" s="1">
        <v>0.6</v>
      </c>
      <c r="H46" s="74">
        <v>1</v>
      </c>
      <c r="I46" s="65">
        <f t="shared" si="12"/>
        <v>1.0746140823440753</v>
      </c>
      <c r="J46" s="66">
        <f t="shared" si="13"/>
        <v>1.7910234705734589</v>
      </c>
      <c r="K46" s="115"/>
      <c r="L46" s="115"/>
    </row>
    <row r="47" spans="1:19" ht="15" thickBot="1" x14ac:dyDescent="0.4">
      <c r="A47" s="21" t="s">
        <v>37</v>
      </c>
      <c r="B47" s="67">
        <f t="shared" si="8"/>
        <v>1013.913661454387</v>
      </c>
      <c r="C47" s="75">
        <v>60</v>
      </c>
      <c r="D47" s="68">
        <f t="shared" si="9"/>
        <v>2027.827322908774</v>
      </c>
      <c r="E47" s="69">
        <f t="shared" si="10"/>
        <v>2.0278273229087742</v>
      </c>
      <c r="F47" s="69">
        <f t="shared" si="11"/>
        <v>1.0139136614543871</v>
      </c>
      <c r="G47" s="44">
        <v>0.6</v>
      </c>
      <c r="H47" s="75">
        <v>1</v>
      </c>
      <c r="I47" s="69">
        <f t="shared" si="12"/>
        <v>1.0139136614543871</v>
      </c>
      <c r="J47" s="70">
        <f t="shared" si="13"/>
        <v>1.6898561024239787</v>
      </c>
      <c r="K47" s="116"/>
      <c r="L47" s="116"/>
    </row>
    <row r="49" spans="1:10" x14ac:dyDescent="0.35">
      <c r="A49" s="76"/>
      <c r="B49" s="77"/>
      <c r="C49" s="77"/>
      <c r="D49" s="12"/>
      <c r="E49" s="12"/>
      <c r="F49" s="12"/>
      <c r="G49" s="77"/>
      <c r="H49" s="12"/>
      <c r="I49" s="12"/>
      <c r="J49" s="12"/>
    </row>
    <row r="50" spans="1:10" x14ac:dyDescent="0.35">
      <c r="A50" s="76"/>
      <c r="B50" s="78"/>
      <c r="C50" s="79"/>
      <c r="F50" s="17"/>
      <c r="G50" s="77"/>
      <c r="I50" s="12"/>
      <c r="J50" s="12"/>
    </row>
    <row r="51" spans="1:10" x14ac:dyDescent="0.35">
      <c r="A51" s="80"/>
      <c r="C51" s="79"/>
      <c r="D51" s="17"/>
      <c r="E51" s="17"/>
      <c r="F51" s="17"/>
      <c r="G51" s="17"/>
      <c r="H51" s="17"/>
      <c r="I51" s="17"/>
      <c r="J51" s="17"/>
    </row>
    <row r="52" spans="1:10" x14ac:dyDescent="0.35">
      <c r="A52" s="80"/>
      <c r="D52" s="17"/>
      <c r="E52" s="17"/>
      <c r="F52" s="17"/>
      <c r="G52" s="17"/>
      <c r="H52" s="17"/>
      <c r="I52" s="17"/>
      <c r="J52" s="17"/>
    </row>
    <row r="53" spans="1:10" x14ac:dyDescent="0.35">
      <c r="A53" s="80"/>
      <c r="C53" s="79"/>
      <c r="D53" s="17"/>
      <c r="E53" s="17"/>
      <c r="F53" s="17"/>
      <c r="G53" s="17"/>
      <c r="H53" s="17"/>
      <c r="I53" s="17"/>
      <c r="J53" s="17"/>
    </row>
    <row r="54" spans="1:10" x14ac:dyDescent="0.35">
      <c r="C54" s="17"/>
      <c r="D54" s="17"/>
      <c r="E54" s="17"/>
      <c r="F54" s="17"/>
      <c r="G54" s="17"/>
      <c r="H54" s="17"/>
      <c r="I54" s="17"/>
      <c r="J54" s="17"/>
    </row>
    <row r="55" spans="1:10" x14ac:dyDescent="0.35">
      <c r="C55" s="17"/>
      <c r="D55" s="17"/>
      <c r="E55" s="17"/>
      <c r="F55" s="17"/>
      <c r="G55" s="17"/>
      <c r="H55" s="17"/>
      <c r="I55" s="17"/>
      <c r="J55" s="17"/>
    </row>
    <row r="56" spans="1:10" x14ac:dyDescent="0.35">
      <c r="C56" s="17"/>
      <c r="D56" s="17"/>
      <c r="E56" s="17"/>
      <c r="F56" s="17"/>
      <c r="G56" s="17"/>
      <c r="H56" s="17"/>
      <c r="I56" s="17"/>
      <c r="J56" s="17"/>
    </row>
    <row r="57" spans="1:10" x14ac:dyDescent="0.35">
      <c r="C57" s="17"/>
      <c r="D57" s="17"/>
      <c r="E57" s="17"/>
      <c r="F57" s="17"/>
      <c r="G57" s="17"/>
      <c r="H57" s="17"/>
      <c r="I57" s="17"/>
      <c r="J57" s="17"/>
    </row>
    <row r="62" spans="1:10" x14ac:dyDescent="0.35">
      <c r="A62" s="76"/>
      <c r="B62" s="77"/>
      <c r="C62" s="77"/>
      <c r="D62" s="77"/>
      <c r="E62" s="25"/>
      <c r="F62" s="25"/>
    </row>
    <row r="63" spans="1:10" x14ac:dyDescent="0.35">
      <c r="A63" s="76"/>
      <c r="B63" s="78"/>
      <c r="C63" s="79"/>
    </row>
    <row r="64" spans="1:10" x14ac:dyDescent="0.35">
      <c r="A64" s="80"/>
      <c r="C64" s="79"/>
    </row>
    <row r="65" spans="1:5" x14ac:dyDescent="0.35">
      <c r="A65" s="80"/>
      <c r="C65" s="79"/>
    </row>
    <row r="66" spans="1:5" x14ac:dyDescent="0.35">
      <c r="A66" s="80"/>
      <c r="C66" s="79"/>
    </row>
    <row r="69" spans="1:5" x14ac:dyDescent="0.35">
      <c r="A69" s="76"/>
      <c r="B69" s="77"/>
      <c r="C69" s="77"/>
      <c r="D69" s="77"/>
      <c r="E69" s="81"/>
    </row>
  </sheetData>
  <mergeCells count="15">
    <mergeCell ref="K45:K47"/>
    <mergeCell ref="L45:L47"/>
    <mergeCell ref="C29:E29"/>
    <mergeCell ref="F29:H29"/>
    <mergeCell ref="I29:J29"/>
    <mergeCell ref="B40:F40"/>
    <mergeCell ref="K42:K44"/>
    <mergeCell ref="L42:L44"/>
    <mergeCell ref="X28:AC28"/>
    <mergeCell ref="A1:AE1"/>
    <mergeCell ref="A2:AE2"/>
    <mergeCell ref="A3:B3"/>
    <mergeCell ref="C3:M3"/>
    <mergeCell ref="A13:AE13"/>
    <mergeCell ref="A25:AE2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465D-D247-4C93-99DC-5B408B87744D}">
  <dimension ref="A1:AF27"/>
  <sheetViews>
    <sheetView workbookViewId="0">
      <selection activeCell="I40" sqref="I40"/>
    </sheetView>
  </sheetViews>
  <sheetFormatPr defaultRowHeight="14.5" x14ac:dyDescent="0.35"/>
  <sheetData>
    <row r="1" spans="1:32" x14ac:dyDescent="0.35">
      <c r="A1" s="123" t="s">
        <v>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32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</row>
    <row r="3" spans="1:32" ht="73" thickBot="1" x14ac:dyDescent="0.4">
      <c r="A3" s="83" t="s">
        <v>13</v>
      </c>
      <c r="B3" s="30" t="s">
        <v>14</v>
      </c>
      <c r="C3" s="30" t="s">
        <v>15</v>
      </c>
      <c r="D3" s="30" t="s">
        <v>16</v>
      </c>
      <c r="E3" s="30" t="s">
        <v>17</v>
      </c>
      <c r="F3" s="31" t="s">
        <v>18</v>
      </c>
      <c r="G3" s="30" t="s">
        <v>19</v>
      </c>
      <c r="H3" s="84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</row>
    <row r="4" spans="1:32" x14ac:dyDescent="0.35">
      <c r="A4" s="13">
        <v>0</v>
      </c>
      <c r="B4" s="88">
        <v>7.8E-2</v>
      </c>
      <c r="C4" s="88">
        <v>7.5999999999999998E-2</v>
      </c>
      <c r="D4" s="88">
        <v>7.5999999999999998E-2</v>
      </c>
      <c r="E4" s="15">
        <f>AVERAGE(B4:D4)</f>
        <v>7.6666666666666661E-2</v>
      </c>
      <c r="F4" s="15">
        <f>E4-$E$4</f>
        <v>0</v>
      </c>
      <c r="G4" s="15">
        <f>_xlfn.STDEV.S(B4:D4)</f>
        <v>1.1547005383792527E-3</v>
      </c>
      <c r="H4" s="16">
        <f>SQRT(G4)</f>
        <v>3.3980884896942468E-2</v>
      </c>
      <c r="I4" s="17"/>
      <c r="N4" s="3" t="s">
        <v>4</v>
      </c>
      <c r="O4" s="95">
        <v>7.8E-2</v>
      </c>
      <c r="P4" s="95">
        <v>7.5999999999999998E-2</v>
      </c>
      <c r="Q4" s="95">
        <v>7.5999999999999998E-2</v>
      </c>
      <c r="R4" s="1">
        <v>0.26900000000000002</v>
      </c>
      <c r="S4" s="1">
        <v>0.26600000000000001</v>
      </c>
      <c r="T4" s="1">
        <v>0.25600000000000001</v>
      </c>
      <c r="U4" s="1">
        <v>0.249</v>
      </c>
      <c r="V4" s="1">
        <v>0.253</v>
      </c>
      <c r="W4" s="1">
        <v>0.24399999999999999</v>
      </c>
      <c r="X4" s="1"/>
      <c r="Y4" s="1"/>
      <c r="Z4" s="1"/>
    </row>
    <row r="5" spans="1:32" x14ac:dyDescent="0.35">
      <c r="A5" s="18">
        <v>300</v>
      </c>
      <c r="B5" s="88"/>
      <c r="C5" s="88">
        <v>0.11700000000000001</v>
      </c>
      <c r="D5" s="88"/>
      <c r="E5" s="19">
        <f t="shared" ref="E5:E10" si="0">AVERAGE(B5:D5)</f>
        <v>0.11700000000000001</v>
      </c>
      <c r="F5" s="19">
        <f t="shared" ref="F5:F11" si="1">E5-$E$4</f>
        <v>4.0333333333333346E-2</v>
      </c>
      <c r="G5" s="19" t="e">
        <f t="shared" ref="G5:G11" si="2">_xlfn.STDEV.S(B5:D5)</f>
        <v>#DIV/0!</v>
      </c>
      <c r="H5" s="20" t="e">
        <f t="shared" ref="H5:H11" si="3">SQRT(G5)</f>
        <v>#DIV/0!</v>
      </c>
      <c r="I5" s="17"/>
      <c r="J5" s="17"/>
      <c r="N5" s="3" t="s">
        <v>5</v>
      </c>
      <c r="O5" s="95">
        <v>0.32500000000000001</v>
      </c>
      <c r="P5" s="95">
        <v>0.11700000000000001</v>
      </c>
      <c r="Q5" s="95">
        <v>0.14599999999999999</v>
      </c>
      <c r="R5" s="99">
        <v>0.27800000000000002</v>
      </c>
      <c r="S5" s="99">
        <v>0.27200000000000002</v>
      </c>
      <c r="T5" s="99">
        <v>0.27500000000000002</v>
      </c>
      <c r="U5" s="99">
        <v>0.26800000000000002</v>
      </c>
      <c r="V5" s="99">
        <v>0.26100000000000001</v>
      </c>
      <c r="W5" s="99">
        <v>0.255</v>
      </c>
      <c r="X5" s="1"/>
      <c r="Y5" s="1"/>
      <c r="Z5" s="1"/>
    </row>
    <row r="6" spans="1:32" x14ac:dyDescent="0.35">
      <c r="A6" s="18">
        <v>600</v>
      </c>
      <c r="B6" s="88">
        <v>0.14899999999999999</v>
      </c>
      <c r="C6" s="88">
        <v>0.14799999999999999</v>
      </c>
      <c r="D6" s="88">
        <v>0.14899999999999999</v>
      </c>
      <c r="E6" s="19">
        <f t="shared" si="0"/>
        <v>0.14866666666666664</v>
      </c>
      <c r="F6" s="19">
        <f t="shared" si="1"/>
        <v>7.1999999999999981E-2</v>
      </c>
      <c r="G6" s="19">
        <f t="shared" si="2"/>
        <v>5.7735026918962634E-4</v>
      </c>
      <c r="H6" s="20">
        <f t="shared" si="3"/>
        <v>2.4028114141347555E-2</v>
      </c>
      <c r="I6" s="17"/>
      <c r="J6" s="17"/>
      <c r="N6" s="3" t="s">
        <v>6</v>
      </c>
      <c r="O6" s="95">
        <v>0.14899999999999999</v>
      </c>
      <c r="P6" s="95">
        <v>0.14799999999999999</v>
      </c>
      <c r="Q6" s="95">
        <v>0.14899999999999999</v>
      </c>
      <c r="R6" s="1">
        <v>0.26600000000000001</v>
      </c>
      <c r="S6" s="1">
        <v>0.28199999999999997</v>
      </c>
      <c r="T6" s="1">
        <v>0.27200000000000002</v>
      </c>
      <c r="U6" s="1">
        <v>0.27800000000000002</v>
      </c>
      <c r="V6" s="1">
        <v>0.26900000000000002</v>
      </c>
      <c r="W6" s="1">
        <v>0.27200000000000002</v>
      </c>
      <c r="X6" s="1"/>
      <c r="Y6" s="1"/>
      <c r="Z6" s="1"/>
    </row>
    <row r="7" spans="1:32" x14ac:dyDescent="0.35">
      <c r="A7" s="18">
        <v>1200</v>
      </c>
      <c r="B7" s="88">
        <v>0.27</v>
      </c>
      <c r="C7" s="88">
        <v>0.27200000000000002</v>
      </c>
      <c r="D7" s="88">
        <v>0.27100000000000002</v>
      </c>
      <c r="E7" s="19">
        <f t="shared" si="0"/>
        <v>0.27100000000000002</v>
      </c>
      <c r="F7" s="19">
        <f t="shared" si="1"/>
        <v>0.19433333333333336</v>
      </c>
      <c r="G7" s="19">
        <f t="shared" si="2"/>
        <v>1.0000000000000009E-3</v>
      </c>
      <c r="H7" s="20">
        <f t="shared" si="3"/>
        <v>3.1622776601683805E-2</v>
      </c>
      <c r="I7" s="17"/>
      <c r="J7" s="17"/>
      <c r="N7" s="3" t="s">
        <v>7</v>
      </c>
      <c r="O7" s="95">
        <v>0.27</v>
      </c>
      <c r="P7" s="95">
        <v>0.27200000000000002</v>
      </c>
      <c r="Q7" s="95">
        <v>0.27100000000000002</v>
      </c>
      <c r="R7" s="99">
        <v>0.26900000000000002</v>
      </c>
      <c r="S7" s="99">
        <v>0.26300000000000001</v>
      </c>
      <c r="T7" s="99">
        <v>0.25900000000000001</v>
      </c>
      <c r="U7" s="99">
        <v>0.25600000000000001</v>
      </c>
      <c r="V7" s="99">
        <v>0.26</v>
      </c>
      <c r="W7" s="99">
        <v>0.255</v>
      </c>
      <c r="X7" s="1"/>
      <c r="Y7" s="1"/>
      <c r="Z7" s="1"/>
    </row>
    <row r="8" spans="1:32" x14ac:dyDescent="0.35">
      <c r="A8" s="18">
        <v>2000</v>
      </c>
      <c r="B8" s="88">
        <v>0.42399999999999999</v>
      </c>
      <c r="C8" s="88">
        <v>0.42599999999999999</v>
      </c>
      <c r="D8" s="88">
        <v>0.433</v>
      </c>
      <c r="E8" s="19">
        <f t="shared" si="0"/>
        <v>0.42766666666666664</v>
      </c>
      <c r="F8" s="19">
        <f t="shared" si="1"/>
        <v>0.35099999999999998</v>
      </c>
      <c r="G8" s="19">
        <f t="shared" si="2"/>
        <v>4.7258156262526127E-3</v>
      </c>
      <c r="H8" s="20">
        <f t="shared" si="3"/>
        <v>6.8744567976332591E-2</v>
      </c>
      <c r="I8" s="17"/>
      <c r="J8" s="17"/>
      <c r="N8" s="3" t="s">
        <v>8</v>
      </c>
      <c r="O8" s="95">
        <v>0.42399999999999999</v>
      </c>
      <c r="P8" s="95">
        <v>0.42599999999999999</v>
      </c>
      <c r="Q8" s="95">
        <v>0.433</v>
      </c>
      <c r="R8" s="1">
        <v>0.27</v>
      </c>
      <c r="S8" s="1">
        <v>0.29199999999999998</v>
      </c>
      <c r="T8" s="1">
        <v>0.28699999999999998</v>
      </c>
      <c r="U8" s="1">
        <v>0.307</v>
      </c>
      <c r="V8" s="1">
        <v>0.311</v>
      </c>
      <c r="W8" s="1">
        <v>0.309</v>
      </c>
      <c r="X8" s="1"/>
      <c r="Y8" s="1"/>
      <c r="Z8" s="1"/>
    </row>
    <row r="9" spans="1:32" x14ac:dyDescent="0.35">
      <c r="A9" s="18">
        <v>2500</v>
      </c>
      <c r="B9" s="88">
        <v>0.50900000000000001</v>
      </c>
      <c r="C9" s="88">
        <v>0.56899999999999995</v>
      </c>
      <c r="D9" s="88">
        <v>0.54600000000000004</v>
      </c>
      <c r="E9" s="19">
        <f t="shared" si="0"/>
        <v>0.54133333333333333</v>
      </c>
      <c r="F9" s="19">
        <f t="shared" si="1"/>
        <v>0.46466666666666667</v>
      </c>
      <c r="G9" s="19">
        <f t="shared" si="2"/>
        <v>3.0270998221620177E-2</v>
      </c>
      <c r="H9" s="20">
        <f t="shared" si="3"/>
        <v>0.17398562647994856</v>
      </c>
      <c r="I9" s="17"/>
      <c r="J9" s="17"/>
      <c r="N9" s="3" t="s">
        <v>9</v>
      </c>
      <c r="O9" s="95">
        <v>0.50900000000000001</v>
      </c>
      <c r="P9" s="95">
        <v>0.56899999999999995</v>
      </c>
      <c r="Q9" s="95">
        <v>0.54600000000000004</v>
      </c>
      <c r="R9" s="99">
        <v>0.30199999999999999</v>
      </c>
      <c r="S9" s="99">
        <v>0.27500000000000002</v>
      </c>
      <c r="T9" s="99">
        <v>0.27800000000000002</v>
      </c>
      <c r="U9" s="99">
        <v>0.27300000000000002</v>
      </c>
      <c r="V9" s="99">
        <v>0.27800000000000002</v>
      </c>
      <c r="W9" s="99">
        <v>0.27100000000000002</v>
      </c>
      <c r="X9" s="1"/>
      <c r="Y9" s="1"/>
      <c r="Z9" s="1"/>
    </row>
    <row r="10" spans="1:32" x14ac:dyDescent="0.35">
      <c r="A10" s="18">
        <v>3200</v>
      </c>
      <c r="B10" s="88">
        <v>0.73799999999999999</v>
      </c>
      <c r="C10" s="88">
        <v>0.72899999999999998</v>
      </c>
      <c r="D10" s="88">
        <v>0.72599999999999998</v>
      </c>
      <c r="E10" s="19">
        <f t="shared" si="0"/>
        <v>0.73099999999999998</v>
      </c>
      <c r="F10" s="19">
        <f t="shared" si="1"/>
        <v>0.65433333333333332</v>
      </c>
      <c r="G10" s="19">
        <f t="shared" si="2"/>
        <v>6.2449979983984034E-3</v>
      </c>
      <c r="H10" s="20">
        <f t="shared" si="3"/>
        <v>7.9025299736213611E-2</v>
      </c>
      <c r="I10" s="17"/>
      <c r="J10" s="17"/>
      <c r="N10" s="3" t="s">
        <v>10</v>
      </c>
      <c r="O10" s="95">
        <v>0.73799999999999999</v>
      </c>
      <c r="P10" s="95">
        <v>0.72899999999999998</v>
      </c>
      <c r="Q10" s="95">
        <v>0.72599999999999998</v>
      </c>
      <c r="R10" s="100">
        <v>0.113</v>
      </c>
      <c r="S10" s="100">
        <v>0.11</v>
      </c>
      <c r="T10" s="100">
        <v>0.111</v>
      </c>
      <c r="U10" s="1"/>
      <c r="V10" s="1"/>
      <c r="W10" s="1"/>
      <c r="X10" s="1"/>
      <c r="Y10" s="1"/>
      <c r="Z10" s="1"/>
    </row>
    <row r="11" spans="1:32" ht="15" thickBot="1" x14ac:dyDescent="0.4">
      <c r="A11" s="21">
        <v>4000</v>
      </c>
      <c r="B11" s="88">
        <v>0.86299999999999999</v>
      </c>
      <c r="C11" s="88">
        <v>0.88300000000000001</v>
      </c>
      <c r="D11" s="88">
        <v>0.94599999999999995</v>
      </c>
      <c r="E11" s="23">
        <f>AVERAGE(B11:D11)</f>
        <v>0.89733333333333343</v>
      </c>
      <c r="F11" s="23">
        <f t="shared" si="1"/>
        <v>0.82066666666666677</v>
      </c>
      <c r="G11" s="23">
        <f t="shared" si="2"/>
        <v>4.3316663460305105E-2</v>
      </c>
      <c r="H11" s="24">
        <f t="shared" si="3"/>
        <v>0.20812655635527413</v>
      </c>
      <c r="I11" s="17"/>
      <c r="J11" s="17"/>
      <c r="N11" s="3" t="s">
        <v>11</v>
      </c>
      <c r="O11" s="95">
        <v>0.86299999999999999</v>
      </c>
      <c r="P11" s="95">
        <v>0.88300000000000001</v>
      </c>
      <c r="Q11" s="95">
        <v>0.94599999999999995</v>
      </c>
      <c r="R11" s="1"/>
      <c r="S11" s="1"/>
      <c r="T11" s="1"/>
      <c r="U11" s="1"/>
      <c r="V11" s="1"/>
      <c r="W11" s="1"/>
      <c r="X11" s="1"/>
      <c r="Y11" s="1"/>
      <c r="Z11" s="1"/>
    </row>
    <row r="13" spans="1:32" x14ac:dyDescent="0.35">
      <c r="S13" s="25"/>
    </row>
    <row r="14" spans="1:32" ht="15" thickBot="1" x14ac:dyDescent="0.4">
      <c r="X14" s="106"/>
      <c r="Y14" s="106"/>
      <c r="Z14" s="106"/>
      <c r="AA14" s="106"/>
      <c r="AB14" s="106"/>
      <c r="AC14" s="106"/>
    </row>
    <row r="15" spans="1:32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2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7">
        <v>0.27800000000000002</v>
      </c>
      <c r="D17" s="97">
        <v>0.27200000000000002</v>
      </c>
      <c r="E17" s="97">
        <v>0.27500000000000002</v>
      </c>
      <c r="F17" s="92">
        <v>0.113</v>
      </c>
      <c r="G17" s="92">
        <v>0.11</v>
      </c>
      <c r="H17" s="92">
        <v>0.111</v>
      </c>
      <c r="I17" s="43">
        <f>AVERAGE(C17:E17)</f>
        <v>0.27500000000000002</v>
      </c>
      <c r="J17" s="20">
        <f>AVERAGE(C17:E17)-AVERAGE(F17:H17)</f>
        <v>0.16366666666666668</v>
      </c>
      <c r="K17" s="17">
        <f>AVERAGE(F17:H17)</f>
        <v>0.11133333333333334</v>
      </c>
      <c r="S17" s="25"/>
    </row>
    <row r="18" spans="1:19" x14ac:dyDescent="0.35">
      <c r="A18" s="18" t="s">
        <v>33</v>
      </c>
      <c r="B18" s="1">
        <v>4</v>
      </c>
      <c r="C18" s="97">
        <v>0.26800000000000002</v>
      </c>
      <c r="D18" s="97">
        <v>0.26100000000000001</v>
      </c>
      <c r="E18" s="97">
        <v>0.255</v>
      </c>
      <c r="F18" s="92">
        <v>0.113</v>
      </c>
      <c r="G18" s="92">
        <v>0.11</v>
      </c>
      <c r="H18" s="92">
        <v>0.111</v>
      </c>
      <c r="I18" s="43">
        <f>AVERAGE(C18:E18)</f>
        <v>0.26133333333333336</v>
      </c>
      <c r="J18" s="20">
        <f>AVERAGE(C18:E18)-AVERAGE(F18:H18)</f>
        <v>0.15000000000000002</v>
      </c>
      <c r="K18" s="17">
        <f t="shared" ref="K18" si="4">AVERAGE(F18:H18)</f>
        <v>0.11133333333333334</v>
      </c>
      <c r="S18" s="25"/>
    </row>
    <row r="19" spans="1:19" x14ac:dyDescent="0.35">
      <c r="A19" s="18" t="s">
        <v>35</v>
      </c>
      <c r="B19" s="1">
        <v>4</v>
      </c>
      <c r="C19" s="97">
        <v>0.30199999999999999</v>
      </c>
      <c r="D19" s="97">
        <v>0.27500000000000002</v>
      </c>
      <c r="E19" s="97">
        <v>0.27800000000000002</v>
      </c>
      <c r="F19" s="92">
        <v>0.113</v>
      </c>
      <c r="G19" s="92">
        <v>0.11</v>
      </c>
      <c r="H19" s="92">
        <v>0.111</v>
      </c>
      <c r="I19" s="43">
        <f>AVERAGE(C19:E19)</f>
        <v>0.28499999999999998</v>
      </c>
      <c r="J19" s="20">
        <f>AVERAGE(C19:E19)-AVERAGE(F19:H19)</f>
        <v>0.17366666666666664</v>
      </c>
      <c r="K19" s="17">
        <f t="shared" ref="K19:K20" si="5">AVERAGE(F19:H19)</f>
        <v>0.11133333333333334</v>
      </c>
      <c r="S19" s="25"/>
    </row>
    <row r="20" spans="1:19" x14ac:dyDescent="0.35">
      <c r="A20" s="18" t="s">
        <v>36</v>
      </c>
      <c r="B20" s="1">
        <v>4</v>
      </c>
      <c r="C20" s="97">
        <v>0.27300000000000002</v>
      </c>
      <c r="D20" s="97">
        <v>0.27800000000000002</v>
      </c>
      <c r="E20" s="97">
        <v>0.27100000000000002</v>
      </c>
      <c r="F20" s="92">
        <v>0.113</v>
      </c>
      <c r="G20" s="92">
        <v>0.11</v>
      </c>
      <c r="H20" s="92">
        <v>0.111</v>
      </c>
      <c r="I20" s="43">
        <f>AVERAGE(C20:E20)</f>
        <v>0.27400000000000002</v>
      </c>
      <c r="J20" s="20">
        <f>AVERAGE(C20:E20)-AVERAGE(F20:H20)</f>
        <v>0.16266666666666668</v>
      </c>
      <c r="K20" s="17">
        <f t="shared" si="5"/>
        <v>0.11133333333333334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1009.1776062768548</v>
      </c>
      <c r="C24" s="1">
        <v>60</v>
      </c>
      <c r="D24" s="64">
        <f>(B24*B17)/2</f>
        <v>2018.3552125537096</v>
      </c>
      <c r="E24" s="65">
        <f>D24/1000</f>
        <v>2.0183552125537094</v>
      </c>
      <c r="F24" s="65">
        <f>(E24/1)/(C24/30)</f>
        <v>1.0091776062768547</v>
      </c>
      <c r="G24" s="1">
        <v>0.6</v>
      </c>
      <c r="H24" s="1">
        <v>1</v>
      </c>
      <c r="I24" s="65">
        <f>F24/1</f>
        <v>1.0091776062768547</v>
      </c>
      <c r="J24" s="66">
        <f>I24/(G24*H24)</f>
        <v>1.6819626771280913</v>
      </c>
      <c r="K24" s="114">
        <f>AVERAGE(J24:J25)</f>
        <v>1.629118048923242</v>
      </c>
      <c r="L24" s="114">
        <f>AVERAGE(I24:I25)</f>
        <v>0.97747082935394514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945.76405243103568</v>
      </c>
      <c r="C25" s="1">
        <v>60</v>
      </c>
      <c r="D25" s="64">
        <f>(B25*B18)/2</f>
        <v>1891.5281048620714</v>
      </c>
      <c r="E25" s="65">
        <f t="shared" ref="E25:E27" si="6">D25/1000</f>
        <v>1.8915281048620713</v>
      </c>
      <c r="F25" s="65">
        <f t="shared" ref="F25:F27" si="7">(E25/1)/(C25/30)</f>
        <v>0.94576405243103567</v>
      </c>
      <c r="G25" s="1">
        <v>0.6</v>
      </c>
      <c r="H25" s="1">
        <v>1</v>
      </c>
      <c r="I25" s="65">
        <f t="shared" ref="I25:I27" si="8">F25/1</f>
        <v>0.94576405243103567</v>
      </c>
      <c r="J25" s="66">
        <f t="shared" ref="J25:J27" si="9">I25/(G25*H25)</f>
        <v>1.5762734207183928</v>
      </c>
      <c r="K25" s="115"/>
      <c r="L25" s="115"/>
      <c r="M25" t="s">
        <v>52</v>
      </c>
      <c r="N25">
        <f>SLOPE(F5:F11,A5:A11)</f>
        <v>2.1551649194579393E-4</v>
      </c>
    </row>
    <row r="26" spans="1:19" x14ac:dyDescent="0.35">
      <c r="A26" s="18" t="s">
        <v>35</v>
      </c>
      <c r="B26" s="63">
        <f>(J19-$N$26)/$N$25</f>
        <v>1055.577767627454</v>
      </c>
      <c r="C26" s="73">
        <v>60</v>
      </c>
      <c r="D26" s="64">
        <f>(B26*B19)/2</f>
        <v>2111.155535254908</v>
      </c>
      <c r="E26" s="65">
        <f t="shared" si="6"/>
        <v>2.1111555352549081</v>
      </c>
      <c r="F26" s="65">
        <f t="shared" si="7"/>
        <v>1.055577767627454</v>
      </c>
      <c r="G26" s="1">
        <v>0.6</v>
      </c>
      <c r="H26" s="74">
        <v>1</v>
      </c>
      <c r="I26" s="65">
        <f t="shared" si="8"/>
        <v>1.055577767627454</v>
      </c>
      <c r="J26" s="66">
        <f t="shared" si="9"/>
        <v>1.7592962793790901</v>
      </c>
      <c r="K26" s="114">
        <f>AVERAGE(J26:J27)</f>
        <v>1.7167627981410409</v>
      </c>
      <c r="L26" s="114">
        <f>AVERAGE(I26:I27)</f>
        <v>1.0300576788846245</v>
      </c>
      <c r="M26" t="s">
        <v>53</v>
      </c>
      <c r="N26">
        <f>INTERCEPT(F5:F11,A5:A11)</f>
        <v>-5.3827750788374706E-2</v>
      </c>
    </row>
    <row r="27" spans="1:19" ht="15" thickBot="1" x14ac:dyDescent="0.4">
      <c r="A27" s="18" t="s">
        <v>36</v>
      </c>
      <c r="B27" s="63">
        <f>(J20-$N$26)/$N$25</f>
        <v>1004.5375901417949</v>
      </c>
      <c r="C27" s="73">
        <v>60</v>
      </c>
      <c r="D27" s="64">
        <f>(B27*B20)/2</f>
        <v>2009.0751802835898</v>
      </c>
      <c r="E27" s="65">
        <f t="shared" si="6"/>
        <v>2.00907518028359</v>
      </c>
      <c r="F27" s="65">
        <f t="shared" si="7"/>
        <v>1.004537590141795</v>
      </c>
      <c r="G27" s="1">
        <v>0.6</v>
      </c>
      <c r="H27" s="74">
        <v>1</v>
      </c>
      <c r="I27" s="65">
        <f t="shared" si="8"/>
        <v>1.004537590141795</v>
      </c>
      <c r="J27" s="66">
        <f t="shared" si="9"/>
        <v>1.6742293169029918</v>
      </c>
      <c r="K27" s="116"/>
      <c r="L27" s="116"/>
    </row>
  </sheetData>
  <mergeCells count="14">
    <mergeCell ref="A1:AF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32B21-E5DB-4B38-8EA2-4DFD2C3B3276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25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</row>
    <row r="2" spans="1:31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</row>
    <row r="3" spans="1:31" ht="73" thickBot="1" x14ac:dyDescent="0.4">
      <c r="A3" s="83" t="s">
        <v>13</v>
      </c>
      <c r="B3" s="30" t="s">
        <v>14</v>
      </c>
      <c r="C3" s="30" t="s">
        <v>15</v>
      </c>
      <c r="D3" s="30" t="s">
        <v>16</v>
      </c>
      <c r="E3" s="30" t="s">
        <v>17</v>
      </c>
      <c r="F3" s="31" t="s">
        <v>18</v>
      </c>
      <c r="G3" s="30" t="s">
        <v>19</v>
      </c>
      <c r="H3" s="84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</row>
    <row r="4" spans="1:31" x14ac:dyDescent="0.35">
      <c r="A4" s="13">
        <v>0</v>
      </c>
      <c r="B4" s="88">
        <v>7.8E-2</v>
      </c>
      <c r="C4" s="88">
        <v>7.5999999999999998E-2</v>
      </c>
      <c r="D4" s="88">
        <v>7.5999999999999998E-2</v>
      </c>
      <c r="E4" s="15">
        <f>AVERAGE(B4:D4)</f>
        <v>7.6666666666666661E-2</v>
      </c>
      <c r="F4" s="15">
        <f>E4-$E$4</f>
        <v>0</v>
      </c>
      <c r="G4" s="15">
        <f>_xlfn.STDEV.S(B4:D4)</f>
        <v>1.1547005383792527E-3</v>
      </c>
      <c r="H4" s="16">
        <f>SQRT(G4)</f>
        <v>3.3980884896942468E-2</v>
      </c>
      <c r="I4" s="17"/>
      <c r="N4" s="3" t="s">
        <v>4</v>
      </c>
      <c r="O4" s="95">
        <v>7.8E-2</v>
      </c>
      <c r="P4" s="95">
        <v>7.5999999999999998E-2</v>
      </c>
      <c r="Q4" s="95">
        <v>7.5999999999999998E-2</v>
      </c>
      <c r="R4" s="104">
        <v>0.26900000000000002</v>
      </c>
      <c r="S4" s="104">
        <v>0.26600000000000001</v>
      </c>
      <c r="T4" s="104">
        <v>0.25600000000000001</v>
      </c>
      <c r="U4" s="104">
        <v>0.249</v>
      </c>
      <c r="V4" s="104">
        <v>0.253</v>
      </c>
      <c r="W4" s="104">
        <v>0.24399999999999999</v>
      </c>
      <c r="X4" s="1"/>
      <c r="Y4" s="1"/>
      <c r="Z4" s="1"/>
    </row>
    <row r="5" spans="1:31" x14ac:dyDescent="0.35">
      <c r="A5" s="18">
        <v>300</v>
      </c>
      <c r="B5" s="88"/>
      <c r="C5" s="88">
        <v>0.11700000000000001</v>
      </c>
      <c r="D5" s="88"/>
      <c r="E5" s="19">
        <f t="shared" ref="E5:E10" si="0">AVERAGE(B5:D5)</f>
        <v>0.11700000000000001</v>
      </c>
      <c r="F5" s="19">
        <f t="shared" ref="F5:F11" si="1">E5-$E$4</f>
        <v>4.0333333333333346E-2</v>
      </c>
      <c r="G5" s="19" t="e">
        <f t="shared" ref="G5:G11" si="2">_xlfn.STDEV.S(B5:D5)</f>
        <v>#DIV/0!</v>
      </c>
      <c r="H5" s="20" t="e">
        <f t="shared" ref="H5:H11" si="3">SQRT(G5)</f>
        <v>#DIV/0!</v>
      </c>
      <c r="I5" s="17"/>
      <c r="J5" s="17"/>
      <c r="N5" s="3" t="s">
        <v>5</v>
      </c>
      <c r="O5" s="95">
        <v>0.32500000000000001</v>
      </c>
      <c r="P5" s="95">
        <v>0.11700000000000001</v>
      </c>
      <c r="Q5" s="95">
        <v>0.14599999999999999</v>
      </c>
      <c r="R5" s="1">
        <v>0.27800000000000002</v>
      </c>
      <c r="S5" s="1">
        <v>0.27200000000000002</v>
      </c>
      <c r="T5" s="1">
        <v>0.27500000000000002</v>
      </c>
      <c r="U5" s="1">
        <v>0.26800000000000002</v>
      </c>
      <c r="V5" s="1">
        <v>0.26100000000000001</v>
      </c>
      <c r="W5" s="1">
        <v>0.255</v>
      </c>
      <c r="X5" s="1"/>
      <c r="Y5" s="1"/>
      <c r="Z5" s="1"/>
    </row>
    <row r="6" spans="1:31" x14ac:dyDescent="0.35">
      <c r="A6" s="18">
        <v>600</v>
      </c>
      <c r="B6" s="88">
        <v>0.14899999999999999</v>
      </c>
      <c r="C6" s="88">
        <v>0.14799999999999999</v>
      </c>
      <c r="D6" s="88">
        <v>0.14899999999999999</v>
      </c>
      <c r="E6" s="19">
        <f t="shared" si="0"/>
        <v>0.14866666666666664</v>
      </c>
      <c r="F6" s="19">
        <f t="shared" si="1"/>
        <v>7.1999999999999981E-2</v>
      </c>
      <c r="G6" s="19">
        <f t="shared" si="2"/>
        <v>5.7735026918962634E-4</v>
      </c>
      <c r="H6" s="20">
        <f t="shared" si="3"/>
        <v>2.4028114141347555E-2</v>
      </c>
      <c r="I6" s="17"/>
      <c r="J6" s="17"/>
      <c r="N6" s="3" t="s">
        <v>6</v>
      </c>
      <c r="O6" s="95">
        <v>0.14899999999999999</v>
      </c>
      <c r="P6" s="95">
        <v>0.14799999999999999</v>
      </c>
      <c r="Q6" s="95">
        <v>0.14899999999999999</v>
      </c>
      <c r="R6" s="104">
        <v>0.26600000000000001</v>
      </c>
      <c r="S6" s="104">
        <v>0.28199999999999997</v>
      </c>
      <c r="T6" s="104">
        <v>0.27200000000000002</v>
      </c>
      <c r="U6" s="104">
        <v>0.27800000000000002</v>
      </c>
      <c r="V6" s="104">
        <v>0.26900000000000002</v>
      </c>
      <c r="W6" s="104">
        <v>0.27200000000000002</v>
      </c>
      <c r="X6" s="1"/>
      <c r="Y6" s="1"/>
      <c r="Z6" s="1"/>
    </row>
    <row r="7" spans="1:31" x14ac:dyDescent="0.35">
      <c r="A7" s="18">
        <v>1200</v>
      </c>
      <c r="B7" s="88">
        <v>0.27</v>
      </c>
      <c r="C7" s="88">
        <v>0.27200000000000002</v>
      </c>
      <c r="D7" s="88">
        <v>0.27100000000000002</v>
      </c>
      <c r="E7" s="19">
        <f t="shared" si="0"/>
        <v>0.27100000000000002</v>
      </c>
      <c r="F7" s="19">
        <f t="shared" si="1"/>
        <v>0.19433333333333336</v>
      </c>
      <c r="G7" s="19">
        <f t="shared" si="2"/>
        <v>1.0000000000000009E-3</v>
      </c>
      <c r="H7" s="20">
        <f t="shared" si="3"/>
        <v>3.1622776601683805E-2</v>
      </c>
      <c r="I7" s="17"/>
      <c r="J7" s="17"/>
      <c r="N7" s="3" t="s">
        <v>7</v>
      </c>
      <c r="O7" s="95">
        <v>0.27</v>
      </c>
      <c r="P7" s="95">
        <v>0.27200000000000002</v>
      </c>
      <c r="Q7" s="95">
        <v>0.27100000000000002</v>
      </c>
      <c r="R7" s="1">
        <v>0.26900000000000002</v>
      </c>
      <c r="S7" s="1">
        <v>0.26300000000000001</v>
      </c>
      <c r="T7" s="1">
        <v>0.25900000000000001</v>
      </c>
      <c r="U7" s="1">
        <v>0.25600000000000001</v>
      </c>
      <c r="V7" s="1">
        <v>0.26</v>
      </c>
      <c r="W7" s="1">
        <v>0.255</v>
      </c>
      <c r="X7" s="1"/>
      <c r="Y7" s="1"/>
      <c r="Z7" s="1"/>
    </row>
    <row r="8" spans="1:31" x14ac:dyDescent="0.35">
      <c r="A8" s="18">
        <v>2000</v>
      </c>
      <c r="B8" s="88">
        <v>0.42399999999999999</v>
      </c>
      <c r="C8" s="88">
        <v>0.42599999999999999</v>
      </c>
      <c r="D8" s="88">
        <v>0.433</v>
      </c>
      <c r="E8" s="19">
        <f t="shared" si="0"/>
        <v>0.42766666666666664</v>
      </c>
      <c r="F8" s="19">
        <f t="shared" si="1"/>
        <v>0.35099999999999998</v>
      </c>
      <c r="G8" s="19">
        <f t="shared" si="2"/>
        <v>4.7258156262526127E-3</v>
      </c>
      <c r="H8" s="20">
        <f t="shared" si="3"/>
        <v>6.8744567976332591E-2</v>
      </c>
      <c r="I8" s="17"/>
      <c r="J8" s="17"/>
      <c r="N8" s="3" t="s">
        <v>8</v>
      </c>
      <c r="O8" s="95">
        <v>0.42399999999999999</v>
      </c>
      <c r="P8" s="95">
        <v>0.42599999999999999</v>
      </c>
      <c r="Q8" s="95">
        <v>0.433</v>
      </c>
      <c r="R8" s="104">
        <v>0.27</v>
      </c>
      <c r="S8" s="104">
        <v>0.29199999999999998</v>
      </c>
      <c r="T8" s="104">
        <v>0.28699999999999998</v>
      </c>
      <c r="U8" s="104">
        <v>0.307</v>
      </c>
      <c r="V8" s="104">
        <v>0.311</v>
      </c>
      <c r="W8" s="104">
        <v>0.309</v>
      </c>
      <c r="X8" s="1"/>
      <c r="Y8" s="1"/>
      <c r="Z8" s="1"/>
    </row>
    <row r="9" spans="1:31" x14ac:dyDescent="0.35">
      <c r="A9" s="18">
        <v>2500</v>
      </c>
      <c r="B9" s="88">
        <v>0.50900000000000001</v>
      </c>
      <c r="C9" s="88">
        <v>0.56899999999999995</v>
      </c>
      <c r="D9" s="88">
        <v>0.54600000000000004</v>
      </c>
      <c r="E9" s="19">
        <f t="shared" si="0"/>
        <v>0.54133333333333333</v>
      </c>
      <c r="F9" s="19">
        <f t="shared" si="1"/>
        <v>0.46466666666666667</v>
      </c>
      <c r="G9" s="19">
        <f t="shared" si="2"/>
        <v>3.0270998221620177E-2</v>
      </c>
      <c r="H9" s="20">
        <f t="shared" si="3"/>
        <v>0.17398562647994856</v>
      </c>
      <c r="I9" s="17"/>
      <c r="J9" s="17"/>
      <c r="N9" s="3" t="s">
        <v>9</v>
      </c>
      <c r="O9" s="95">
        <v>0.50900000000000001</v>
      </c>
      <c r="P9" s="95">
        <v>0.56899999999999995</v>
      </c>
      <c r="Q9" s="95">
        <v>0.54600000000000004</v>
      </c>
      <c r="R9" s="1">
        <v>0.30199999999999999</v>
      </c>
      <c r="S9" s="1">
        <v>0.27500000000000002</v>
      </c>
      <c r="T9" s="1">
        <v>0.27800000000000002</v>
      </c>
      <c r="U9" s="1">
        <v>0.27300000000000002</v>
      </c>
      <c r="V9" s="1">
        <v>0.27800000000000002</v>
      </c>
      <c r="W9" s="1">
        <v>0.27100000000000002</v>
      </c>
      <c r="X9" s="1"/>
      <c r="Y9" s="1"/>
      <c r="Z9" s="1"/>
    </row>
    <row r="10" spans="1:31" x14ac:dyDescent="0.35">
      <c r="A10" s="18">
        <v>3200</v>
      </c>
      <c r="B10" s="88">
        <v>0.73799999999999999</v>
      </c>
      <c r="C10" s="88">
        <v>0.72899999999999998</v>
      </c>
      <c r="D10" s="88">
        <v>0.72599999999999998</v>
      </c>
      <c r="E10" s="19">
        <f t="shared" si="0"/>
        <v>0.73099999999999998</v>
      </c>
      <c r="F10" s="19">
        <f t="shared" si="1"/>
        <v>0.65433333333333332</v>
      </c>
      <c r="G10" s="19">
        <f t="shared" si="2"/>
        <v>6.2449979983984034E-3</v>
      </c>
      <c r="H10" s="20">
        <f t="shared" si="3"/>
        <v>7.9025299736213611E-2</v>
      </c>
      <c r="I10" s="17"/>
      <c r="J10" s="17"/>
      <c r="N10" s="3" t="s">
        <v>10</v>
      </c>
      <c r="O10" s="95">
        <v>0.73799999999999999</v>
      </c>
      <c r="P10" s="95">
        <v>0.72899999999999998</v>
      </c>
      <c r="Q10" s="95">
        <v>0.72599999999999998</v>
      </c>
      <c r="R10" s="100">
        <v>0.113</v>
      </c>
      <c r="S10" s="100">
        <v>0.11</v>
      </c>
      <c r="T10" s="100">
        <v>0.111</v>
      </c>
      <c r="U10" s="1"/>
      <c r="V10" s="1"/>
      <c r="W10" s="1"/>
      <c r="X10" s="1"/>
      <c r="Y10" s="1"/>
      <c r="Z10" s="1"/>
    </row>
    <row r="11" spans="1:31" ht="15" thickBot="1" x14ac:dyDescent="0.4">
      <c r="A11" s="21">
        <v>4000</v>
      </c>
      <c r="B11" s="88">
        <v>0.86299999999999999</v>
      </c>
      <c r="C11" s="88">
        <v>0.88300000000000001</v>
      </c>
      <c r="D11" s="88">
        <v>0.94599999999999995</v>
      </c>
      <c r="E11" s="23">
        <f>AVERAGE(B11:D11)</f>
        <v>0.89733333333333343</v>
      </c>
      <c r="F11" s="23">
        <f t="shared" si="1"/>
        <v>0.82066666666666677</v>
      </c>
      <c r="G11" s="23">
        <f t="shared" si="2"/>
        <v>4.3316663460305105E-2</v>
      </c>
      <c r="H11" s="24">
        <f t="shared" si="3"/>
        <v>0.20812655635527413</v>
      </c>
      <c r="I11" s="17"/>
      <c r="J11" s="17"/>
      <c r="N11" s="3" t="s">
        <v>11</v>
      </c>
      <c r="O11" s="95">
        <v>0.86299999999999999</v>
      </c>
      <c r="P11" s="95">
        <v>0.88300000000000001</v>
      </c>
      <c r="Q11" s="95">
        <v>0.94599999999999995</v>
      </c>
      <c r="R11" s="1"/>
      <c r="S11" s="1"/>
      <c r="T11" s="1"/>
      <c r="U11" s="1"/>
      <c r="V11" s="1"/>
      <c r="W11" s="1"/>
      <c r="X11" s="1"/>
      <c r="Y11" s="1"/>
      <c r="Z11" s="1"/>
    </row>
    <row r="13" spans="1:31" x14ac:dyDescent="0.35">
      <c r="S13" s="25"/>
    </row>
    <row r="14" spans="1:31" ht="15" thickBot="1" x14ac:dyDescent="0.4">
      <c r="X14" s="106"/>
      <c r="Y14" s="106"/>
      <c r="Z14" s="106"/>
      <c r="AA14" s="106"/>
      <c r="AB14" s="106"/>
      <c r="AC14" s="106"/>
    </row>
    <row r="15" spans="1:31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1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8">
        <v>0.26900000000000002</v>
      </c>
      <c r="D17" s="98">
        <v>0.26600000000000001</v>
      </c>
      <c r="E17" s="98">
        <v>0.25600000000000001</v>
      </c>
      <c r="F17" s="92">
        <v>0.113</v>
      </c>
      <c r="G17" s="92">
        <v>0.11</v>
      </c>
      <c r="H17" s="92">
        <v>0.111</v>
      </c>
      <c r="I17" s="43">
        <f>AVERAGE(C17:E17)</f>
        <v>0.26366666666666666</v>
      </c>
      <c r="J17" s="20">
        <f>AVERAGE(C17:E17)-AVERAGE(F17:H17)</f>
        <v>0.15233333333333332</v>
      </c>
      <c r="K17" s="17">
        <f>AVERAGE(F17:H17)</f>
        <v>0.11133333333333334</v>
      </c>
      <c r="S17" s="25"/>
    </row>
    <row r="18" spans="1:19" x14ac:dyDescent="0.35">
      <c r="A18" s="18" t="s">
        <v>33</v>
      </c>
      <c r="B18" s="1">
        <v>4</v>
      </c>
      <c r="C18" s="98">
        <v>0.249</v>
      </c>
      <c r="D18" s="98">
        <v>0.253</v>
      </c>
      <c r="E18" s="98">
        <v>0.24399999999999999</v>
      </c>
      <c r="F18" s="92">
        <v>0.113</v>
      </c>
      <c r="G18" s="92">
        <v>0.11</v>
      </c>
      <c r="H18" s="92">
        <v>0.111</v>
      </c>
      <c r="I18" s="43">
        <f>AVERAGE(C18:E18)</f>
        <v>0.24866666666666667</v>
      </c>
      <c r="J18" s="20">
        <f>AVERAGE(C18:E18)-AVERAGE(F18:H18)</f>
        <v>0.13733333333333334</v>
      </c>
      <c r="K18" s="17">
        <f t="shared" ref="K18" si="4">AVERAGE(F18:H18)</f>
        <v>0.11133333333333334</v>
      </c>
      <c r="S18" s="25"/>
    </row>
    <row r="19" spans="1:19" x14ac:dyDescent="0.35">
      <c r="A19" s="18" t="s">
        <v>35</v>
      </c>
      <c r="B19" s="1">
        <v>4</v>
      </c>
      <c r="C19" s="98">
        <v>0.27</v>
      </c>
      <c r="D19" s="98">
        <v>0.29199999999999998</v>
      </c>
      <c r="E19" s="98">
        <v>0.28699999999999998</v>
      </c>
      <c r="F19" s="92">
        <v>0.113</v>
      </c>
      <c r="G19" s="92">
        <v>0.11</v>
      </c>
      <c r="H19" s="92">
        <v>0.111</v>
      </c>
      <c r="I19" s="43">
        <f>AVERAGE(C19:E19)</f>
        <v>0.28299999999999997</v>
      </c>
      <c r="J19" s="20">
        <f>AVERAGE(C19:E19)-AVERAGE(F19:H19)</f>
        <v>0.17166666666666663</v>
      </c>
      <c r="K19" s="17">
        <f t="shared" ref="K19:K20" si="5">AVERAGE(F19:H19)</f>
        <v>0.11133333333333334</v>
      </c>
      <c r="S19" s="25"/>
    </row>
    <row r="20" spans="1:19" x14ac:dyDescent="0.35">
      <c r="A20" s="18" t="s">
        <v>36</v>
      </c>
      <c r="B20" s="1">
        <v>4</v>
      </c>
      <c r="C20" s="98">
        <v>0.307</v>
      </c>
      <c r="D20" s="98">
        <v>0.311</v>
      </c>
      <c r="E20" s="98">
        <v>0.309</v>
      </c>
      <c r="F20" s="92">
        <v>0.113</v>
      </c>
      <c r="G20" s="92">
        <v>0.11</v>
      </c>
      <c r="H20" s="92">
        <v>0.111</v>
      </c>
      <c r="I20" s="43">
        <f>AVERAGE(C20:E20)</f>
        <v>0.309</v>
      </c>
      <c r="J20" s="20">
        <f>AVERAGE(C20:E20)-AVERAGE(F20:H20)</f>
        <v>0.19766666666666666</v>
      </c>
      <c r="K20" s="17">
        <f t="shared" si="5"/>
        <v>0.11133333333333334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956.59075674617543</v>
      </c>
      <c r="C24" s="1">
        <v>60</v>
      </c>
      <c r="D24" s="64">
        <f>(B24*B17)/2</f>
        <v>1913.1815134923509</v>
      </c>
      <c r="E24" s="65">
        <f>D24/1000</f>
        <v>1.9131815134923509</v>
      </c>
      <c r="F24" s="65">
        <f>(E24/1)/(C24/30)</f>
        <v>0.95659075674617544</v>
      </c>
      <c r="G24" s="1">
        <v>0.6</v>
      </c>
      <c r="H24" s="1">
        <v>1</v>
      </c>
      <c r="I24" s="65">
        <f>F24/1</f>
        <v>0.95659075674617544</v>
      </c>
      <c r="J24" s="66">
        <f>I24/(G24*H24)</f>
        <v>1.5943179279102924</v>
      </c>
      <c r="K24" s="114">
        <f>AVERAGE(J24:J25)</f>
        <v>1.5363177262220433</v>
      </c>
      <c r="L24" s="114">
        <f>AVERAGE(I24:I25)</f>
        <v>0.92179063573322595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886.99051472027634</v>
      </c>
      <c r="C25" s="1">
        <v>60</v>
      </c>
      <c r="D25" s="64">
        <f>(B25*B18)/2</f>
        <v>1773.9810294405527</v>
      </c>
      <c r="E25" s="65">
        <f t="shared" ref="E25:E27" si="6">D25/1000</f>
        <v>1.7739810294405527</v>
      </c>
      <c r="F25" s="65">
        <f t="shared" ref="F25:F27" si="7">(E25/1)/(C25/30)</f>
        <v>0.88699051472027635</v>
      </c>
      <c r="G25" s="1">
        <v>0.6</v>
      </c>
      <c r="H25" s="1">
        <v>1</v>
      </c>
      <c r="I25" s="65">
        <f t="shared" ref="I25:I27" si="8">F25/1</f>
        <v>0.88699051472027635</v>
      </c>
      <c r="J25" s="66">
        <f t="shared" ref="J25:J27" si="9">I25/(G25*H25)</f>
        <v>1.4783175245337941</v>
      </c>
      <c r="K25" s="115"/>
      <c r="L25" s="115"/>
      <c r="M25" t="s">
        <v>52</v>
      </c>
      <c r="N25">
        <f>SLOPE(F5:F11,A5:A11)</f>
        <v>2.1551649194579393E-4</v>
      </c>
    </row>
    <row r="26" spans="1:19" x14ac:dyDescent="0.35">
      <c r="A26" s="18" t="s">
        <v>35</v>
      </c>
      <c r="B26" s="63">
        <f>(J19-$N$26)/$N$25</f>
        <v>1046.2977353573342</v>
      </c>
      <c r="C26" s="73">
        <v>60</v>
      </c>
      <c r="D26" s="64">
        <f>(B26*B19)/2</f>
        <v>2092.5954707146684</v>
      </c>
      <c r="E26" s="65">
        <f t="shared" si="6"/>
        <v>2.0925954707146683</v>
      </c>
      <c r="F26" s="65">
        <f t="shared" si="7"/>
        <v>1.0462977353573342</v>
      </c>
      <c r="G26" s="1">
        <v>0.6</v>
      </c>
      <c r="H26" s="74">
        <v>1</v>
      </c>
      <c r="I26" s="65">
        <f t="shared" si="8"/>
        <v>1.0462977353573342</v>
      </c>
      <c r="J26" s="66">
        <f t="shared" si="9"/>
        <v>1.7438295589288904</v>
      </c>
      <c r="K26" s="114">
        <f>AVERAGE(J26:J27)</f>
        <v>1.8443632418551892</v>
      </c>
      <c r="L26" s="114">
        <f>AVERAGE(I26:I27)</f>
        <v>1.1066179451131135</v>
      </c>
      <c r="M26" t="s">
        <v>53</v>
      </c>
      <c r="N26">
        <f>INTERCEPT(F5:F11,A5:A11)</f>
        <v>-5.3827750788374706E-2</v>
      </c>
    </row>
    <row r="27" spans="1:19" ht="15" thickBot="1" x14ac:dyDescent="0.4">
      <c r="A27" s="18" t="s">
        <v>36</v>
      </c>
      <c r="B27" s="63">
        <f>(J20-$N$26)/$N$25</f>
        <v>1166.9381548688928</v>
      </c>
      <c r="C27" s="73">
        <v>60</v>
      </c>
      <c r="D27" s="64">
        <f>(B27*B20)/2</f>
        <v>2333.8763097377855</v>
      </c>
      <c r="E27" s="65">
        <f t="shared" si="6"/>
        <v>2.3338763097377857</v>
      </c>
      <c r="F27" s="65">
        <f t="shared" si="7"/>
        <v>1.1669381548688929</v>
      </c>
      <c r="G27" s="1">
        <v>0.6</v>
      </c>
      <c r="H27" s="74">
        <v>1</v>
      </c>
      <c r="I27" s="65">
        <f t="shared" si="8"/>
        <v>1.1669381548688929</v>
      </c>
      <c r="J27" s="66">
        <f t="shared" si="9"/>
        <v>1.9448969247814882</v>
      </c>
      <c r="K27" s="116"/>
      <c r="L27" s="11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CE24-8F06-455A-997A-D65C80E07EA7}">
  <dimension ref="A1:AN27"/>
  <sheetViews>
    <sheetView topLeftCell="H1" workbookViewId="0">
      <selection activeCell="AB2" sqref="AB2:AN11"/>
    </sheetView>
  </sheetViews>
  <sheetFormatPr defaultRowHeight="14.5" x14ac:dyDescent="0.35"/>
  <sheetData>
    <row r="1" spans="1:40" x14ac:dyDescent="0.35">
      <c r="A1" s="123" t="s">
        <v>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</row>
    <row r="2" spans="1:40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  <c r="AB2" s="109" t="s">
        <v>2</v>
      </c>
      <c r="AC2" s="110"/>
      <c r="AD2" s="109"/>
      <c r="AE2" s="124"/>
      <c r="AF2" s="110"/>
      <c r="AG2" s="109"/>
      <c r="AH2" s="124"/>
      <c r="AI2" s="124"/>
      <c r="AJ2" s="82"/>
      <c r="AK2" s="1"/>
      <c r="AL2" s="1"/>
      <c r="AM2" s="1"/>
      <c r="AN2" s="1"/>
    </row>
    <row r="3" spans="1:40" ht="73" thickBot="1" x14ac:dyDescent="0.4">
      <c r="A3" s="8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9" t="s">
        <v>19</v>
      </c>
      <c r="H3" s="11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  <c r="AB3" s="1"/>
      <c r="AC3" s="2">
        <v>1</v>
      </c>
      <c r="AD3" s="2">
        <v>2</v>
      </c>
      <c r="AE3" s="2">
        <v>3</v>
      </c>
      <c r="AF3" s="2">
        <v>4</v>
      </c>
      <c r="AG3" s="2">
        <v>5</v>
      </c>
      <c r="AH3" s="2">
        <v>6</v>
      </c>
      <c r="AI3" s="2">
        <v>7</v>
      </c>
      <c r="AJ3" s="2">
        <v>8</v>
      </c>
      <c r="AK3" s="2">
        <v>9</v>
      </c>
      <c r="AL3" s="2">
        <v>10</v>
      </c>
      <c r="AM3" s="2">
        <v>11</v>
      </c>
      <c r="AN3" s="2">
        <v>12</v>
      </c>
    </row>
    <row r="4" spans="1:40" x14ac:dyDescent="0.35">
      <c r="A4" s="13">
        <v>0</v>
      </c>
      <c r="B4" s="94">
        <v>7.3999999999999996E-2</v>
      </c>
      <c r="C4" s="94">
        <v>7.5999999999999998E-2</v>
      </c>
      <c r="D4" s="94">
        <v>7.4999999999999997E-2</v>
      </c>
      <c r="E4" s="15">
        <f>AVERAGE(B4:D4)</f>
        <v>7.4999999999999997E-2</v>
      </c>
      <c r="F4" s="15">
        <f>E4-$E$4</f>
        <v>0</v>
      </c>
      <c r="G4" s="15">
        <f>_xlfn.STDEV.S(B4:D4)</f>
        <v>1.0000000000000009E-3</v>
      </c>
      <c r="H4" s="16">
        <f>SQRT(G4)</f>
        <v>3.1622776601683805E-2</v>
      </c>
      <c r="I4" s="17"/>
      <c r="N4" s="3" t="s">
        <v>4</v>
      </c>
      <c r="O4" s="103">
        <v>0.248</v>
      </c>
      <c r="P4" s="103">
        <v>0.26900000000000002</v>
      </c>
      <c r="Q4" s="103">
        <v>0.26400000000000001</v>
      </c>
      <c r="R4" s="103">
        <v>0.26200000000000001</v>
      </c>
      <c r="S4" s="103">
        <v>0.26300000000000001</v>
      </c>
      <c r="T4" s="103">
        <v>0.25900000000000001</v>
      </c>
      <c r="U4" s="103">
        <v>0.26400000000000001</v>
      </c>
      <c r="V4" s="103">
        <v>0.25800000000000001</v>
      </c>
      <c r="W4" s="103">
        <v>0.26</v>
      </c>
      <c r="X4" s="103">
        <v>0.25700000000000001</v>
      </c>
      <c r="Y4" s="103">
        <v>0.25800000000000001</v>
      </c>
      <c r="Z4" s="103">
        <v>0.26100000000000001</v>
      </c>
      <c r="AB4" s="3" t="s">
        <v>4</v>
      </c>
      <c r="AC4" s="101" t="s">
        <v>58</v>
      </c>
      <c r="AD4" s="101" t="s">
        <v>59</v>
      </c>
      <c r="AE4" s="101" t="s">
        <v>60</v>
      </c>
      <c r="AF4" s="103"/>
      <c r="AG4" s="103"/>
      <c r="AH4" s="103"/>
      <c r="AI4" s="103"/>
      <c r="AJ4" s="103"/>
      <c r="AK4" s="103"/>
      <c r="AL4" s="103"/>
      <c r="AM4" s="103"/>
      <c r="AN4" s="103"/>
    </row>
    <row r="5" spans="1:40" x14ac:dyDescent="0.35">
      <c r="A5" s="18">
        <v>300</v>
      </c>
      <c r="B5" s="95">
        <v>0.113</v>
      </c>
      <c r="C5" s="95">
        <v>0.109</v>
      </c>
      <c r="D5" s="95">
        <v>0.111</v>
      </c>
      <c r="E5" s="19">
        <f t="shared" ref="E5:E10" si="0">AVERAGE(B5:D5)</f>
        <v>0.111</v>
      </c>
      <c r="F5" s="19">
        <f t="shared" ref="F5:F11" si="1">E5-$E$4</f>
        <v>3.6000000000000004E-2</v>
      </c>
      <c r="G5" s="19">
        <f t="shared" ref="G5:G11" si="2">_xlfn.STDEV.S(B5:D5)</f>
        <v>2.0000000000000018E-3</v>
      </c>
      <c r="H5" s="20">
        <f t="shared" ref="H5:H11" si="3">SQRT(G5)</f>
        <v>4.4721359549995815E-2</v>
      </c>
      <c r="I5" s="17"/>
      <c r="J5" s="17"/>
      <c r="N5" s="3" t="s">
        <v>5</v>
      </c>
      <c r="O5" s="1">
        <v>0.26900000000000002</v>
      </c>
      <c r="P5" s="1">
        <v>0.28399999999999997</v>
      </c>
      <c r="Q5" s="1">
        <v>0.27700000000000002</v>
      </c>
      <c r="R5" s="1">
        <v>0.28299999999999997</v>
      </c>
      <c r="S5" s="1">
        <v>0.27200000000000002</v>
      </c>
      <c r="T5" s="1">
        <v>0.27400000000000002</v>
      </c>
      <c r="U5" s="99">
        <v>0.24299999999999999</v>
      </c>
      <c r="V5" s="99">
        <v>0.248</v>
      </c>
      <c r="W5" s="99">
        <v>0.247</v>
      </c>
      <c r="X5" s="99">
        <v>0.24199999999999999</v>
      </c>
      <c r="Y5" s="99">
        <v>0.23799999999999999</v>
      </c>
      <c r="Z5" s="99">
        <v>0.24099999999999999</v>
      </c>
      <c r="AB5" s="3" t="s">
        <v>5</v>
      </c>
      <c r="AC5" s="95" t="s">
        <v>61</v>
      </c>
      <c r="AD5" s="95" t="s">
        <v>62</v>
      </c>
      <c r="AE5" s="95" t="s">
        <v>63</v>
      </c>
      <c r="AF5" s="1"/>
      <c r="AG5" s="1"/>
      <c r="AH5" s="1"/>
      <c r="AI5" s="1"/>
      <c r="AJ5" s="1"/>
      <c r="AK5" s="1"/>
      <c r="AL5" s="1"/>
      <c r="AM5" s="1"/>
      <c r="AN5" s="1"/>
    </row>
    <row r="6" spans="1:40" x14ac:dyDescent="0.35">
      <c r="A6" s="18">
        <v>600</v>
      </c>
      <c r="B6" s="95">
        <v>0.158</v>
      </c>
      <c r="C6" s="95">
        <v>0.155</v>
      </c>
      <c r="D6" s="95">
        <v>0.154</v>
      </c>
      <c r="E6" s="19">
        <f t="shared" si="0"/>
        <v>0.15566666666666665</v>
      </c>
      <c r="F6" s="19">
        <f t="shared" si="1"/>
        <v>8.066666666666665E-2</v>
      </c>
      <c r="G6" s="19">
        <f t="shared" si="2"/>
        <v>2.0816659994661348E-3</v>
      </c>
      <c r="H6" s="20">
        <f t="shared" si="3"/>
        <v>4.5625278075493797E-2</v>
      </c>
      <c r="I6" s="17"/>
      <c r="J6" s="17"/>
      <c r="N6" s="3" t="s">
        <v>6</v>
      </c>
      <c r="O6" s="99">
        <v>0.23400000000000001</v>
      </c>
      <c r="P6" s="99">
        <v>0.23400000000000001</v>
      </c>
      <c r="Q6" s="99">
        <v>0.23300000000000001</v>
      </c>
      <c r="R6" s="99">
        <v>0.23899999999999999</v>
      </c>
      <c r="S6" s="99">
        <v>0.24199999999999999</v>
      </c>
      <c r="T6" s="99">
        <v>0.247</v>
      </c>
      <c r="U6" s="99">
        <v>0.26400000000000001</v>
      </c>
      <c r="V6" s="99">
        <v>0.26900000000000002</v>
      </c>
      <c r="W6" s="99">
        <v>0.26300000000000001</v>
      </c>
      <c r="X6" s="99">
        <v>0.26100000000000001</v>
      </c>
      <c r="Y6" s="99">
        <v>0.26300000000000001</v>
      </c>
      <c r="Z6" s="99">
        <v>0.26300000000000001</v>
      </c>
      <c r="AB6" s="3" t="s">
        <v>6</v>
      </c>
      <c r="AC6" s="95" t="s">
        <v>64</v>
      </c>
      <c r="AD6" s="95" t="s">
        <v>65</v>
      </c>
      <c r="AE6" s="95" t="s">
        <v>66</v>
      </c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 s="18">
        <v>1200</v>
      </c>
      <c r="B7" s="95">
        <v>0.27800000000000002</v>
      </c>
      <c r="C7" s="95">
        <v>0.26800000000000002</v>
      </c>
      <c r="D7" s="95">
        <v>0.26900000000000002</v>
      </c>
      <c r="E7" s="19">
        <f t="shared" si="0"/>
        <v>0.27166666666666667</v>
      </c>
      <c r="F7" s="19">
        <f t="shared" si="1"/>
        <v>0.19666666666666666</v>
      </c>
      <c r="G7" s="19">
        <f t="shared" si="2"/>
        <v>5.5075705472861069E-3</v>
      </c>
      <c r="H7" s="20">
        <f t="shared" si="3"/>
        <v>7.4213007938542061E-2</v>
      </c>
      <c r="I7" s="17"/>
      <c r="J7" s="17"/>
      <c r="N7" s="3" t="s">
        <v>7</v>
      </c>
      <c r="O7" s="1">
        <v>0.26600000000000001</v>
      </c>
      <c r="P7" s="1">
        <v>0.26100000000000001</v>
      </c>
      <c r="Q7" s="1">
        <v>0.25900000000000001</v>
      </c>
      <c r="R7" s="1">
        <v>0.255</v>
      </c>
      <c r="S7" s="1">
        <v>0.25800000000000001</v>
      </c>
      <c r="T7" s="1">
        <v>0.25900000000000001</v>
      </c>
      <c r="U7" s="1">
        <v>0.251</v>
      </c>
      <c r="V7" s="1">
        <v>0.245</v>
      </c>
      <c r="W7" s="1">
        <v>0.24399999999999999</v>
      </c>
      <c r="X7" s="1">
        <v>0.24099999999999999</v>
      </c>
      <c r="Y7" s="1">
        <v>0.23799999999999999</v>
      </c>
      <c r="Z7" s="1">
        <v>0.23699999999999999</v>
      </c>
      <c r="AB7" s="3" t="s">
        <v>7</v>
      </c>
      <c r="AC7" s="95" t="s">
        <v>67</v>
      </c>
      <c r="AD7" s="95" t="s">
        <v>68</v>
      </c>
      <c r="AE7" s="95" t="s">
        <v>69</v>
      </c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35">
      <c r="A8" s="18">
        <v>2000</v>
      </c>
      <c r="B8" s="95">
        <v>0.42699999999999999</v>
      </c>
      <c r="C8" s="95">
        <v>0.442</v>
      </c>
      <c r="D8" s="95">
        <v>0.44500000000000001</v>
      </c>
      <c r="E8" s="19">
        <f t="shared" si="0"/>
        <v>0.438</v>
      </c>
      <c r="F8" s="19">
        <f t="shared" si="1"/>
        <v>0.36299999999999999</v>
      </c>
      <c r="G8" s="19">
        <f t="shared" si="2"/>
        <v>9.6436507609929632E-3</v>
      </c>
      <c r="H8" s="20">
        <f t="shared" si="3"/>
        <v>9.8202091428813074E-2</v>
      </c>
      <c r="I8" s="17"/>
      <c r="J8" s="17"/>
      <c r="N8" s="3" t="s">
        <v>8</v>
      </c>
      <c r="O8" s="1">
        <v>0.26400000000000001</v>
      </c>
      <c r="P8" s="1">
        <v>0.26500000000000001</v>
      </c>
      <c r="Q8" s="1">
        <v>0.26100000000000001</v>
      </c>
      <c r="R8" s="1">
        <v>0.26400000000000001</v>
      </c>
      <c r="S8" s="1">
        <v>0.26600000000000001</v>
      </c>
      <c r="T8" s="1">
        <v>0.26500000000000001</v>
      </c>
      <c r="U8" s="100">
        <v>0.10100000000000001</v>
      </c>
      <c r="V8" s="100">
        <v>0.10100000000000001</v>
      </c>
      <c r="W8" s="100">
        <v>0.1</v>
      </c>
      <c r="X8" s="1"/>
      <c r="Y8" s="1"/>
      <c r="Z8" s="1"/>
      <c r="AB8" s="3" t="s">
        <v>8</v>
      </c>
      <c r="AC8" s="95" t="s">
        <v>70</v>
      </c>
      <c r="AD8" s="95" t="s">
        <v>71</v>
      </c>
      <c r="AE8" s="95" t="s">
        <v>72</v>
      </c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 s="18">
        <v>2500</v>
      </c>
      <c r="B9" s="95">
        <v>0.51800000000000002</v>
      </c>
      <c r="C9" s="95">
        <v>0.52300000000000002</v>
      </c>
      <c r="D9" s="95">
        <v>0.54200000000000004</v>
      </c>
      <c r="E9" s="19">
        <f t="shared" si="0"/>
        <v>0.52766666666666662</v>
      </c>
      <c r="F9" s="19">
        <f t="shared" si="1"/>
        <v>0.45266666666666661</v>
      </c>
      <c r="G9" s="19">
        <f t="shared" si="2"/>
        <v>1.2662279942148398E-2</v>
      </c>
      <c r="H9" s="20">
        <f t="shared" si="3"/>
        <v>0.11252679655152543</v>
      </c>
      <c r="I9" s="17"/>
      <c r="J9" s="17"/>
      <c r="N9" s="3" t="s">
        <v>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B9" s="3" t="s">
        <v>9</v>
      </c>
      <c r="AC9" s="95" t="s">
        <v>73</v>
      </c>
      <c r="AD9" s="95" t="s">
        <v>74</v>
      </c>
      <c r="AE9" s="95" t="s">
        <v>75</v>
      </c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35">
      <c r="A10" s="18">
        <v>3200</v>
      </c>
      <c r="B10" s="95">
        <v>0.63200000000000001</v>
      </c>
      <c r="C10" s="95">
        <v>0.68600000000000005</v>
      </c>
      <c r="D10" s="95">
        <v>0.68200000000000005</v>
      </c>
      <c r="E10" s="19">
        <f t="shared" si="0"/>
        <v>0.66666666666666663</v>
      </c>
      <c r="F10" s="19">
        <f t="shared" si="1"/>
        <v>0.59166666666666667</v>
      </c>
      <c r="G10" s="19">
        <f t="shared" si="2"/>
        <v>3.0088757590391382E-2</v>
      </c>
      <c r="H10" s="20">
        <f t="shared" si="3"/>
        <v>0.17346111261718397</v>
      </c>
      <c r="I10" s="17"/>
      <c r="J10" s="17"/>
      <c r="N10" s="3" t="s">
        <v>10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B10" s="3" t="s">
        <v>10</v>
      </c>
      <c r="AC10" s="95" t="s">
        <v>76</v>
      </c>
      <c r="AD10" s="95" t="s">
        <v>77</v>
      </c>
      <c r="AE10" s="95" t="s">
        <v>78</v>
      </c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" thickBot="1" x14ac:dyDescent="0.4">
      <c r="A11" s="21">
        <v>4000</v>
      </c>
      <c r="B11" s="96">
        <v>0.85099999999999998</v>
      </c>
      <c r="C11" s="96">
        <v>0.84199999999999997</v>
      </c>
      <c r="D11" s="96">
        <v>0.86199999999999999</v>
      </c>
      <c r="E11" s="23">
        <f>AVERAGE(B11:D11)</f>
        <v>0.85166666666666668</v>
      </c>
      <c r="F11" s="23">
        <f t="shared" si="1"/>
        <v>0.77666666666666673</v>
      </c>
      <c r="G11" s="23">
        <f t="shared" si="2"/>
        <v>1.0016652800877822E-2</v>
      </c>
      <c r="H11" s="24">
        <f t="shared" si="3"/>
        <v>0.10008322936875</v>
      </c>
      <c r="I11" s="17"/>
      <c r="J11" s="17"/>
      <c r="N11" s="3" t="s">
        <v>11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B11" s="3" t="s">
        <v>11</v>
      </c>
      <c r="AC11" s="95" t="s">
        <v>79</v>
      </c>
      <c r="AD11" s="95" t="s">
        <v>80</v>
      </c>
      <c r="AE11" s="95" t="s">
        <v>81</v>
      </c>
      <c r="AF11" s="1"/>
      <c r="AG11" s="1"/>
      <c r="AH11" s="1"/>
      <c r="AI11" s="1"/>
      <c r="AJ11" s="1"/>
      <c r="AK11" s="1"/>
      <c r="AL11" s="1"/>
      <c r="AM11" s="1"/>
      <c r="AN11" s="1"/>
    </row>
    <row r="13" spans="1:40" x14ac:dyDescent="0.35">
      <c r="S13" s="25"/>
    </row>
    <row r="14" spans="1:40" ht="15" thickBot="1" x14ac:dyDescent="0.4">
      <c r="X14" s="106"/>
      <c r="Y14" s="106"/>
      <c r="Z14" s="106"/>
      <c r="AA14" s="106"/>
      <c r="AB14" s="106"/>
      <c r="AC14" s="106"/>
    </row>
    <row r="15" spans="1:40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40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7">
        <v>0.24299999999999999</v>
      </c>
      <c r="D17" s="97">
        <v>0.248</v>
      </c>
      <c r="E17" s="97">
        <v>0.247</v>
      </c>
      <c r="F17" s="92">
        <v>0.10100000000000001</v>
      </c>
      <c r="G17" s="92">
        <v>0.10100000000000001</v>
      </c>
      <c r="H17" s="92">
        <v>0.1</v>
      </c>
      <c r="I17" s="43">
        <f>AVERAGE(C17:E17)</f>
        <v>0.246</v>
      </c>
      <c r="J17" s="20">
        <f>AVERAGE(C17:E17)-AVERAGE(F17:H17)</f>
        <v>0.14533333333333331</v>
      </c>
      <c r="K17" s="17">
        <f>AVERAGE(F17:H17)</f>
        <v>0.10066666666666668</v>
      </c>
      <c r="S17" s="25"/>
    </row>
    <row r="18" spans="1:19" x14ac:dyDescent="0.35">
      <c r="A18" s="18" t="s">
        <v>33</v>
      </c>
      <c r="B18" s="1">
        <v>4</v>
      </c>
      <c r="C18" s="97">
        <v>0.24199999999999999</v>
      </c>
      <c r="D18" s="97">
        <v>0.23799999999999999</v>
      </c>
      <c r="E18" s="97">
        <v>0.24099999999999999</v>
      </c>
      <c r="F18" s="92">
        <v>0.10100000000000001</v>
      </c>
      <c r="G18" s="92">
        <v>0.10100000000000001</v>
      </c>
      <c r="H18" s="92">
        <v>0.1</v>
      </c>
      <c r="I18" s="43">
        <f>AVERAGE(C18:E18)</f>
        <v>0.24033333333333332</v>
      </c>
      <c r="J18" s="20">
        <f>AVERAGE(C18:E18)-AVERAGE(F18:H18)</f>
        <v>0.13966666666666663</v>
      </c>
      <c r="K18" s="17">
        <f t="shared" ref="K18" si="4">AVERAGE(F18:H18)</f>
        <v>0.10066666666666668</v>
      </c>
      <c r="S18" s="25"/>
    </row>
    <row r="19" spans="1:19" x14ac:dyDescent="0.35">
      <c r="A19" s="18" t="s">
        <v>35</v>
      </c>
      <c r="B19" s="1">
        <v>4</v>
      </c>
      <c r="C19" s="97">
        <v>0.26400000000000001</v>
      </c>
      <c r="D19" s="97">
        <v>0.26900000000000002</v>
      </c>
      <c r="E19" s="97">
        <v>0.26300000000000001</v>
      </c>
      <c r="F19" s="92">
        <v>0.10100000000000001</v>
      </c>
      <c r="G19" s="92">
        <v>0.10100000000000001</v>
      </c>
      <c r="H19" s="92">
        <v>0.1</v>
      </c>
      <c r="I19" s="43">
        <f>AVERAGE(C19:E19)</f>
        <v>0.26533333333333337</v>
      </c>
      <c r="J19" s="20">
        <f>AVERAGE(C19:E19)-AVERAGE(F19:H19)</f>
        <v>0.16466666666666668</v>
      </c>
      <c r="K19" s="17">
        <f t="shared" ref="K19:K20" si="5">AVERAGE(F19:H19)</f>
        <v>0.10066666666666668</v>
      </c>
      <c r="S19" s="25"/>
    </row>
    <row r="20" spans="1:19" x14ac:dyDescent="0.35">
      <c r="A20" s="18" t="s">
        <v>36</v>
      </c>
      <c r="B20" s="1">
        <v>4</v>
      </c>
      <c r="C20" s="97">
        <v>0.26100000000000001</v>
      </c>
      <c r="D20" s="97">
        <v>0.26300000000000001</v>
      </c>
      <c r="E20" s="97">
        <v>0.26300000000000001</v>
      </c>
      <c r="F20" s="92">
        <v>0.10100000000000001</v>
      </c>
      <c r="G20" s="92">
        <v>0.10100000000000001</v>
      </c>
      <c r="H20" s="92">
        <v>0.1</v>
      </c>
      <c r="I20" s="43">
        <f>AVERAGE(C20:E20)</f>
        <v>0.26233333333333336</v>
      </c>
      <c r="J20" s="20">
        <f>AVERAGE(C20:E20)-AVERAGE(F20:H20)</f>
        <v>0.16166666666666668</v>
      </c>
      <c r="K20" s="17">
        <f t="shared" si="5"/>
        <v>0.10066666666666668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911.77046001119152</v>
      </c>
      <c r="C24" s="1">
        <v>60</v>
      </c>
      <c r="D24" s="64">
        <f>(B24*B17)/2</f>
        <v>1823.540920022383</v>
      </c>
      <c r="E24" s="65">
        <f>D24/1000</f>
        <v>1.8235409200223831</v>
      </c>
      <c r="F24" s="65">
        <f>(E24/1)/(C24/30)</f>
        <v>0.91177046001119155</v>
      </c>
      <c r="G24" s="1">
        <v>0.6</v>
      </c>
      <c r="H24" s="1">
        <v>1</v>
      </c>
      <c r="I24" s="65">
        <f>F24/1</f>
        <v>0.91177046001119155</v>
      </c>
      <c r="J24" s="66">
        <f>I24/(G24*H24)</f>
        <v>1.5196174333519861</v>
      </c>
      <c r="K24" s="114">
        <f>AVERAGE(J24:J25)</f>
        <v>1.4959501444520857</v>
      </c>
      <c r="L24" s="114">
        <f>AVERAGE(I24:I25)</f>
        <v>0.89757008667125138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883.36971333131123</v>
      </c>
      <c r="C25" s="1">
        <v>60</v>
      </c>
      <c r="D25" s="64">
        <f>(B25*B18)/2</f>
        <v>1766.7394266626225</v>
      </c>
      <c r="E25" s="65">
        <f t="shared" ref="E25:E27" si="6">D25/1000</f>
        <v>1.7667394266626224</v>
      </c>
      <c r="F25" s="65">
        <f t="shared" ref="F25:F27" si="7">(E25/1)/(C25/30)</f>
        <v>0.8833697133313112</v>
      </c>
      <c r="G25" s="1">
        <v>0.6</v>
      </c>
      <c r="H25" s="1">
        <v>1</v>
      </c>
      <c r="I25" s="65">
        <f t="shared" ref="I25:I27" si="8">F25/1</f>
        <v>0.8833697133313112</v>
      </c>
      <c r="J25" s="66">
        <f t="shared" ref="J25:J27" si="9">I25/(G25*H25)</f>
        <v>1.4722828555521854</v>
      </c>
      <c r="K25" s="115"/>
      <c r="L25" s="115"/>
      <c r="M25" t="s">
        <v>52</v>
      </c>
      <c r="N25" s="89">
        <f>SLOPE(F5:F11,A5:A11)</f>
        <v>1.9952527060427853E-4</v>
      </c>
    </row>
    <row r="26" spans="1:19" x14ac:dyDescent="0.35">
      <c r="A26" s="18" t="s">
        <v>35</v>
      </c>
      <c r="B26" s="63">
        <f>(J19-$N$26)/$N$25</f>
        <v>1008.6671251543125</v>
      </c>
      <c r="C26" s="73">
        <v>60</v>
      </c>
      <c r="D26" s="64">
        <f>(B26*B19)/2</f>
        <v>2017.3342503086251</v>
      </c>
      <c r="E26" s="65">
        <f t="shared" si="6"/>
        <v>2.0173342503086249</v>
      </c>
      <c r="F26" s="65">
        <f t="shared" si="7"/>
        <v>1.0086671251543124</v>
      </c>
      <c r="G26" s="1">
        <v>0.6</v>
      </c>
      <c r="H26" s="74">
        <v>1</v>
      </c>
      <c r="I26" s="65">
        <f t="shared" si="8"/>
        <v>1.0086671251543124</v>
      </c>
      <c r="J26" s="66">
        <f t="shared" si="9"/>
        <v>1.6811118752571874</v>
      </c>
      <c r="K26" s="114">
        <f>AVERAGE(J26:J27)</f>
        <v>1.6685821340748874</v>
      </c>
      <c r="L26" s="114">
        <f>AVERAGE(I26:I27)</f>
        <v>1.0011492804449325</v>
      </c>
      <c r="M26" t="s">
        <v>53</v>
      </c>
      <c r="N26">
        <f>INTERCEPT(F5:F11,A5:A11)</f>
        <v>-3.6587914429387192E-2</v>
      </c>
    </row>
    <row r="27" spans="1:19" ht="15" thickBot="1" x14ac:dyDescent="0.4">
      <c r="A27" s="18" t="s">
        <v>36</v>
      </c>
      <c r="B27" s="63">
        <f>(J20-$N$26)/$N$25</f>
        <v>993.63143573555237</v>
      </c>
      <c r="C27" s="73">
        <v>60</v>
      </c>
      <c r="D27" s="64">
        <f>(B27*B20)/2</f>
        <v>1987.2628714711047</v>
      </c>
      <c r="E27" s="65">
        <f t="shared" si="6"/>
        <v>1.9872628714711047</v>
      </c>
      <c r="F27" s="65">
        <f t="shared" si="7"/>
        <v>0.99363143573555235</v>
      </c>
      <c r="G27" s="1">
        <v>0.6</v>
      </c>
      <c r="H27" s="74">
        <v>1</v>
      </c>
      <c r="I27" s="65">
        <f t="shared" si="8"/>
        <v>0.99363143573555235</v>
      </c>
      <c r="J27" s="66">
        <f t="shared" si="9"/>
        <v>1.6560523928925872</v>
      </c>
      <c r="K27" s="116"/>
      <c r="L27" s="116"/>
    </row>
  </sheetData>
  <mergeCells count="17">
    <mergeCell ref="K26:K27"/>
    <mergeCell ref="L26:L27"/>
    <mergeCell ref="B22:F22"/>
    <mergeCell ref="K24:K25"/>
    <mergeCell ref="L24:L25"/>
    <mergeCell ref="I15:J15"/>
    <mergeCell ref="A1:AF1"/>
    <mergeCell ref="AB2:AC2"/>
    <mergeCell ref="AD2:AF2"/>
    <mergeCell ref="AG2:AI2"/>
    <mergeCell ref="D2:I2"/>
    <mergeCell ref="N2:O2"/>
    <mergeCell ref="P2:R2"/>
    <mergeCell ref="S2:U2"/>
    <mergeCell ref="X14:AC14"/>
    <mergeCell ref="C15:E15"/>
    <mergeCell ref="F15:H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C65B-28BA-4F8A-ABB9-14C58E68AB09}">
  <dimension ref="A1:AN28"/>
  <sheetViews>
    <sheetView workbookViewId="0">
      <selection sqref="A1:AN1"/>
    </sheetView>
  </sheetViews>
  <sheetFormatPr defaultRowHeight="14.5" x14ac:dyDescent="0.35"/>
  <sheetData>
    <row r="1" spans="1:40" x14ac:dyDescent="0.3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</row>
    <row r="2" spans="1:40" x14ac:dyDescent="0.35">
      <c r="A2" s="125" t="s">
        <v>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</row>
    <row r="3" spans="1:40" ht="15" thickBot="1" x14ac:dyDescent="0.4">
      <c r="A3" t="s">
        <v>12</v>
      </c>
      <c r="D3" s="106" t="s">
        <v>3</v>
      </c>
      <c r="E3" s="106"/>
      <c r="F3" s="106"/>
      <c r="G3" s="106"/>
      <c r="H3" s="106"/>
      <c r="I3" s="106"/>
      <c r="N3" s="109" t="s">
        <v>2</v>
      </c>
      <c r="O3" s="110"/>
      <c r="P3" s="109"/>
      <c r="Q3" s="124"/>
      <c r="R3" s="110"/>
      <c r="S3" s="109"/>
      <c r="T3" s="124"/>
      <c r="U3" s="124"/>
      <c r="V3" s="82"/>
      <c r="W3" s="1"/>
      <c r="X3" s="1"/>
      <c r="Y3" s="1"/>
      <c r="Z3" s="1"/>
      <c r="AB3" s="109" t="s">
        <v>2</v>
      </c>
      <c r="AC3" s="110"/>
      <c r="AD3" s="109"/>
      <c r="AE3" s="124"/>
      <c r="AF3" s="110"/>
      <c r="AG3" s="109"/>
      <c r="AH3" s="124"/>
      <c r="AI3" s="124"/>
      <c r="AJ3" s="82"/>
      <c r="AK3" s="1"/>
      <c r="AL3" s="1"/>
      <c r="AM3" s="1"/>
      <c r="AN3" s="1"/>
    </row>
    <row r="4" spans="1:40" ht="73" thickBot="1" x14ac:dyDescent="0.4">
      <c r="A4" s="83" t="s">
        <v>13</v>
      </c>
      <c r="B4" s="30" t="s">
        <v>14</v>
      </c>
      <c r="C4" s="30" t="s">
        <v>15</v>
      </c>
      <c r="D4" s="30" t="s">
        <v>16</v>
      </c>
      <c r="E4" s="30" t="s">
        <v>17</v>
      </c>
      <c r="F4" s="31" t="s">
        <v>18</v>
      </c>
      <c r="G4" s="30" t="s">
        <v>19</v>
      </c>
      <c r="H4" s="84" t="s">
        <v>20</v>
      </c>
      <c r="I4" s="12"/>
      <c r="J4" s="77"/>
      <c r="N4" s="1"/>
      <c r="O4" s="2">
        <v>1</v>
      </c>
      <c r="P4" s="2">
        <v>2</v>
      </c>
      <c r="Q4" s="2">
        <v>3</v>
      </c>
      <c r="R4" s="2">
        <v>4</v>
      </c>
      <c r="S4" s="2">
        <v>5</v>
      </c>
      <c r="T4" s="2">
        <v>6</v>
      </c>
      <c r="U4" s="2">
        <v>7</v>
      </c>
      <c r="V4" s="2">
        <v>8</v>
      </c>
      <c r="W4" s="2">
        <v>9</v>
      </c>
      <c r="X4" s="2">
        <v>10</v>
      </c>
      <c r="Y4" s="2">
        <v>11</v>
      </c>
      <c r="Z4" s="2">
        <v>12</v>
      </c>
      <c r="AB4" s="1"/>
      <c r="AC4" s="2">
        <v>1</v>
      </c>
      <c r="AD4" s="2">
        <v>2</v>
      </c>
      <c r="AE4" s="2">
        <v>3</v>
      </c>
      <c r="AF4" s="2">
        <v>4</v>
      </c>
      <c r="AG4" s="2">
        <v>5</v>
      </c>
      <c r="AH4" s="2">
        <v>6</v>
      </c>
      <c r="AI4" s="2">
        <v>7</v>
      </c>
      <c r="AJ4" s="2">
        <v>8</v>
      </c>
      <c r="AK4" s="2">
        <v>9</v>
      </c>
      <c r="AL4" s="2">
        <v>10</v>
      </c>
      <c r="AM4" s="2">
        <v>11</v>
      </c>
      <c r="AN4" s="2">
        <v>12</v>
      </c>
    </row>
    <row r="5" spans="1:40" x14ac:dyDescent="0.35">
      <c r="A5" s="13">
        <v>0</v>
      </c>
      <c r="B5" s="88">
        <v>7.3999999999999996E-2</v>
      </c>
      <c r="C5" s="88">
        <v>7.5999999999999998E-2</v>
      </c>
      <c r="D5" s="88">
        <v>7.4999999999999997E-2</v>
      </c>
      <c r="E5" s="15">
        <f>AVERAGE(B5:D5)</f>
        <v>7.4999999999999997E-2</v>
      </c>
      <c r="F5" s="15">
        <f>E5-$E$5</f>
        <v>0</v>
      </c>
      <c r="G5" s="15">
        <f>_xlfn.STDEV.S(B5:D5)</f>
        <v>1.0000000000000009E-3</v>
      </c>
      <c r="H5" s="16">
        <f>SQRT(G5)</f>
        <v>3.1622776601683805E-2</v>
      </c>
      <c r="I5" s="17"/>
      <c r="N5" s="3" t="s">
        <v>4</v>
      </c>
      <c r="O5" s="99">
        <v>0.248</v>
      </c>
      <c r="P5" s="99">
        <v>0.26900000000000002</v>
      </c>
      <c r="Q5" s="99">
        <v>0.26400000000000001</v>
      </c>
      <c r="R5" s="99">
        <v>0.26200000000000001</v>
      </c>
      <c r="S5" s="99">
        <v>0.26300000000000001</v>
      </c>
      <c r="T5" s="99">
        <v>0.25900000000000001</v>
      </c>
      <c r="U5" s="99">
        <v>0.26400000000000001</v>
      </c>
      <c r="V5" s="99">
        <v>0.25800000000000001</v>
      </c>
      <c r="W5" s="99">
        <v>0.26</v>
      </c>
      <c r="X5" s="99">
        <v>0.25700000000000001</v>
      </c>
      <c r="Y5" s="99">
        <v>0.25800000000000001</v>
      </c>
      <c r="Z5" s="99">
        <v>0.26100000000000001</v>
      </c>
      <c r="AB5" s="3" t="s">
        <v>4</v>
      </c>
      <c r="AC5" s="101" t="s">
        <v>58</v>
      </c>
      <c r="AD5" s="101" t="s">
        <v>59</v>
      </c>
      <c r="AE5" s="101" t="s">
        <v>60</v>
      </c>
      <c r="AF5" s="103"/>
      <c r="AG5" s="103"/>
      <c r="AH5" s="103"/>
      <c r="AI5" s="103"/>
      <c r="AJ5" s="103"/>
      <c r="AK5" s="103"/>
      <c r="AL5" s="103"/>
      <c r="AM5" s="103"/>
      <c r="AN5" s="103"/>
    </row>
    <row r="6" spans="1:40" x14ac:dyDescent="0.35">
      <c r="A6" s="18">
        <v>300</v>
      </c>
      <c r="B6" s="88">
        <v>0.113</v>
      </c>
      <c r="C6" s="88">
        <v>0.109</v>
      </c>
      <c r="D6" s="88">
        <v>0.111</v>
      </c>
      <c r="E6" s="19">
        <f t="shared" ref="E6:E11" si="0">AVERAGE(B6:D6)</f>
        <v>0.111</v>
      </c>
      <c r="F6" s="19">
        <f t="shared" ref="F6:F12" si="1">E6-$E$5</f>
        <v>3.6000000000000004E-2</v>
      </c>
      <c r="G6" s="19">
        <f t="shared" ref="G6:G12" si="2">_xlfn.STDEV.S(B6:D6)</f>
        <v>2.0000000000000018E-3</v>
      </c>
      <c r="H6" s="20">
        <f t="shared" ref="H6:H12" si="3">SQRT(G6)</f>
        <v>4.4721359549995815E-2</v>
      </c>
      <c r="I6" s="17"/>
      <c r="J6" s="17"/>
      <c r="N6" s="3" t="s">
        <v>5</v>
      </c>
      <c r="O6" s="99">
        <v>0.26900000000000002</v>
      </c>
      <c r="P6" s="99">
        <v>0.28399999999999997</v>
      </c>
      <c r="Q6" s="99">
        <v>0.27700000000000002</v>
      </c>
      <c r="R6" s="99">
        <v>0.28299999999999997</v>
      </c>
      <c r="S6" s="99">
        <v>0.27200000000000002</v>
      </c>
      <c r="T6" s="99">
        <v>0.27400000000000002</v>
      </c>
      <c r="U6" s="1">
        <v>0.24299999999999999</v>
      </c>
      <c r="V6" s="1">
        <v>0.248</v>
      </c>
      <c r="W6" s="1">
        <v>0.247</v>
      </c>
      <c r="X6" s="1">
        <v>0.24199999999999999</v>
      </c>
      <c r="Y6" s="1">
        <v>0.23799999999999999</v>
      </c>
      <c r="Z6" s="1">
        <v>0.24099999999999999</v>
      </c>
      <c r="AB6" s="3" t="s">
        <v>5</v>
      </c>
      <c r="AC6" s="95" t="s">
        <v>61</v>
      </c>
      <c r="AD6" s="95" t="s">
        <v>62</v>
      </c>
      <c r="AE6" s="95" t="s">
        <v>63</v>
      </c>
      <c r="AF6" s="1"/>
      <c r="AG6" s="1"/>
      <c r="AH6" s="1"/>
      <c r="AI6" s="1"/>
      <c r="AJ6" s="1"/>
      <c r="AK6" s="1"/>
      <c r="AL6" s="1"/>
      <c r="AM6" s="1"/>
      <c r="AN6" s="1"/>
    </row>
    <row r="7" spans="1:40" x14ac:dyDescent="0.35">
      <c r="A7" s="18">
        <v>600</v>
      </c>
      <c r="B7" s="88">
        <v>0.158</v>
      </c>
      <c r="C7" s="88">
        <v>0.155</v>
      </c>
      <c r="D7" s="88">
        <v>0.154</v>
      </c>
      <c r="E7" s="19">
        <f t="shared" si="0"/>
        <v>0.15566666666666665</v>
      </c>
      <c r="F7" s="19">
        <f t="shared" si="1"/>
        <v>8.066666666666665E-2</v>
      </c>
      <c r="G7" s="19">
        <f t="shared" si="2"/>
        <v>2.0816659994661348E-3</v>
      </c>
      <c r="H7" s="20">
        <f t="shared" si="3"/>
        <v>4.5625278075493797E-2</v>
      </c>
      <c r="I7" s="17"/>
      <c r="J7" s="17"/>
      <c r="N7" s="3" t="s">
        <v>6</v>
      </c>
      <c r="O7" s="1">
        <v>0.23400000000000001</v>
      </c>
      <c r="P7" s="1">
        <v>0.23400000000000001</v>
      </c>
      <c r="Q7" s="1">
        <v>0.23300000000000001</v>
      </c>
      <c r="R7" s="1">
        <v>0.23899999999999999</v>
      </c>
      <c r="S7" s="1">
        <v>0.24199999999999999</v>
      </c>
      <c r="T7" s="1">
        <v>0.247</v>
      </c>
      <c r="U7" s="1">
        <v>0.26400000000000001</v>
      </c>
      <c r="V7" s="1">
        <v>0.26900000000000002</v>
      </c>
      <c r="W7" s="1">
        <v>0.26300000000000001</v>
      </c>
      <c r="X7" s="1">
        <v>0.26100000000000001</v>
      </c>
      <c r="Y7" s="1">
        <v>0.26300000000000001</v>
      </c>
      <c r="Z7" s="1">
        <v>0.26300000000000001</v>
      </c>
      <c r="AB7" s="3" t="s">
        <v>6</v>
      </c>
      <c r="AC7" s="95" t="s">
        <v>64</v>
      </c>
      <c r="AD7" s="95" t="s">
        <v>65</v>
      </c>
      <c r="AE7" s="95" t="s">
        <v>66</v>
      </c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35">
      <c r="A8" s="18">
        <v>1200</v>
      </c>
      <c r="B8" s="88">
        <v>0.27800000000000002</v>
      </c>
      <c r="C8" s="88">
        <v>0.26800000000000002</v>
      </c>
      <c r="D8" s="88">
        <v>0.26900000000000002</v>
      </c>
      <c r="E8" s="19">
        <f t="shared" si="0"/>
        <v>0.27166666666666667</v>
      </c>
      <c r="F8" s="19">
        <f t="shared" si="1"/>
        <v>0.19666666666666666</v>
      </c>
      <c r="G8" s="19">
        <f t="shared" si="2"/>
        <v>5.5075705472861069E-3</v>
      </c>
      <c r="H8" s="20">
        <f t="shared" si="3"/>
        <v>7.4213007938542061E-2</v>
      </c>
      <c r="I8" s="17"/>
      <c r="J8" s="17"/>
      <c r="N8" s="3" t="s">
        <v>7</v>
      </c>
      <c r="O8" s="1">
        <v>0.26600000000000001</v>
      </c>
      <c r="P8" s="1">
        <v>0.26100000000000001</v>
      </c>
      <c r="Q8" s="1">
        <v>0.25900000000000001</v>
      </c>
      <c r="R8" s="1">
        <v>0.255</v>
      </c>
      <c r="S8" s="1">
        <v>0.25800000000000001</v>
      </c>
      <c r="T8" s="1">
        <v>0.25900000000000001</v>
      </c>
      <c r="U8" s="1">
        <v>0.251</v>
      </c>
      <c r="V8" s="1">
        <v>0.245</v>
      </c>
      <c r="W8" s="1">
        <v>0.24399999999999999</v>
      </c>
      <c r="X8" s="1">
        <v>0.24099999999999999</v>
      </c>
      <c r="Y8" s="1">
        <v>0.23799999999999999</v>
      </c>
      <c r="Z8" s="1">
        <v>0.23699999999999999</v>
      </c>
      <c r="AB8" s="3" t="s">
        <v>7</v>
      </c>
      <c r="AC8" s="95" t="s">
        <v>67</v>
      </c>
      <c r="AD8" s="95" t="s">
        <v>68</v>
      </c>
      <c r="AE8" s="95" t="s">
        <v>69</v>
      </c>
      <c r="AF8" s="1"/>
      <c r="AG8" s="1"/>
      <c r="AH8" s="1"/>
      <c r="AI8" s="1"/>
      <c r="AJ8" s="1"/>
      <c r="AK8" s="1"/>
      <c r="AL8" s="1"/>
      <c r="AM8" s="1"/>
      <c r="AN8" s="1"/>
    </row>
    <row r="9" spans="1:40" x14ac:dyDescent="0.35">
      <c r="A9" s="18">
        <v>2000</v>
      </c>
      <c r="B9" s="88">
        <v>0.42699999999999999</v>
      </c>
      <c r="C9" s="88">
        <v>0.442</v>
      </c>
      <c r="D9" s="88">
        <v>0.44500000000000001</v>
      </c>
      <c r="E9" s="19">
        <f t="shared" si="0"/>
        <v>0.438</v>
      </c>
      <c r="F9" s="19">
        <f t="shared" si="1"/>
        <v>0.36299999999999999</v>
      </c>
      <c r="G9" s="19">
        <f t="shared" si="2"/>
        <v>9.6436507609929632E-3</v>
      </c>
      <c r="H9" s="20">
        <f t="shared" si="3"/>
        <v>9.8202091428813074E-2</v>
      </c>
      <c r="I9" s="17"/>
      <c r="J9" s="17"/>
      <c r="N9" s="3" t="s">
        <v>8</v>
      </c>
      <c r="O9" s="1">
        <v>0.26400000000000001</v>
      </c>
      <c r="P9" s="1">
        <v>0.26500000000000001</v>
      </c>
      <c r="Q9" s="1">
        <v>0.26100000000000001</v>
      </c>
      <c r="R9" s="1">
        <v>0.26400000000000001</v>
      </c>
      <c r="S9" s="1">
        <v>0.26600000000000001</v>
      </c>
      <c r="T9" s="1">
        <v>0.26500000000000001</v>
      </c>
      <c r="U9" s="100">
        <v>0.10100000000000001</v>
      </c>
      <c r="V9" s="100">
        <v>0.10100000000000001</v>
      </c>
      <c r="W9" s="100">
        <v>0.1</v>
      </c>
      <c r="X9" s="1"/>
      <c r="Y9" s="1"/>
      <c r="Z9" s="1"/>
      <c r="AB9" s="3" t="s">
        <v>8</v>
      </c>
      <c r="AC9" s="95" t="s">
        <v>70</v>
      </c>
      <c r="AD9" s="95" t="s">
        <v>71</v>
      </c>
      <c r="AE9" s="95" t="s">
        <v>72</v>
      </c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35">
      <c r="A10" s="18">
        <v>2500</v>
      </c>
      <c r="B10" s="88">
        <v>0.51800000000000002</v>
      </c>
      <c r="C10" s="88">
        <v>0.52300000000000002</v>
      </c>
      <c r="D10" s="88">
        <v>0.54200000000000004</v>
      </c>
      <c r="E10" s="19">
        <f t="shared" si="0"/>
        <v>0.52766666666666662</v>
      </c>
      <c r="F10" s="19">
        <f t="shared" si="1"/>
        <v>0.45266666666666661</v>
      </c>
      <c r="G10" s="19">
        <f t="shared" si="2"/>
        <v>1.2662279942148398E-2</v>
      </c>
      <c r="H10" s="20">
        <f t="shared" si="3"/>
        <v>0.11252679655152543</v>
      </c>
      <c r="I10" s="17"/>
      <c r="J10" s="17"/>
      <c r="N10" s="3" t="s">
        <v>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B10" s="3" t="s">
        <v>9</v>
      </c>
      <c r="AC10" s="95" t="s">
        <v>73</v>
      </c>
      <c r="AD10" s="95" t="s">
        <v>74</v>
      </c>
      <c r="AE10" s="95" t="s">
        <v>75</v>
      </c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5">
      <c r="A11" s="18">
        <v>3200</v>
      </c>
      <c r="B11" s="88">
        <v>0.63200000000000001</v>
      </c>
      <c r="C11" s="88">
        <v>0.68600000000000005</v>
      </c>
      <c r="D11" s="88">
        <v>0.68200000000000005</v>
      </c>
      <c r="E11" s="19">
        <f t="shared" si="0"/>
        <v>0.66666666666666663</v>
      </c>
      <c r="F11" s="19">
        <f t="shared" si="1"/>
        <v>0.59166666666666667</v>
      </c>
      <c r="G11" s="19">
        <f t="shared" si="2"/>
        <v>3.0088757590391382E-2</v>
      </c>
      <c r="H11" s="20">
        <f t="shared" si="3"/>
        <v>0.17346111261718397</v>
      </c>
      <c r="I11" s="17"/>
      <c r="J11" s="17"/>
      <c r="N11" s="3" t="s">
        <v>10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B11" s="3" t="s">
        <v>10</v>
      </c>
      <c r="AC11" s="95" t="s">
        <v>76</v>
      </c>
      <c r="AD11" s="95" t="s">
        <v>77</v>
      </c>
      <c r="AE11" s="95" t="s">
        <v>78</v>
      </c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5" thickBot="1" x14ac:dyDescent="0.4">
      <c r="A12" s="21">
        <v>4000</v>
      </c>
      <c r="B12" s="88">
        <v>0.85099999999999998</v>
      </c>
      <c r="C12" s="88">
        <v>0.84199999999999997</v>
      </c>
      <c r="D12" s="88">
        <v>0.86199999999999999</v>
      </c>
      <c r="E12" s="23">
        <f>AVERAGE(B12:D12)</f>
        <v>0.85166666666666668</v>
      </c>
      <c r="F12" s="23">
        <f t="shared" si="1"/>
        <v>0.77666666666666673</v>
      </c>
      <c r="G12" s="23">
        <f t="shared" si="2"/>
        <v>1.0016652800877822E-2</v>
      </c>
      <c r="H12" s="24">
        <f t="shared" si="3"/>
        <v>0.10008322936875</v>
      </c>
      <c r="I12" s="17"/>
      <c r="J12" s="17"/>
      <c r="N12" s="3" t="s">
        <v>11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B12" s="3" t="s">
        <v>11</v>
      </c>
      <c r="AC12" s="95" t="s">
        <v>79</v>
      </c>
      <c r="AD12" s="95" t="s">
        <v>80</v>
      </c>
      <c r="AE12" s="95" t="s">
        <v>81</v>
      </c>
      <c r="AF12" s="1"/>
      <c r="AG12" s="1"/>
      <c r="AH12" s="1"/>
      <c r="AI12" s="1"/>
      <c r="AJ12" s="1"/>
      <c r="AK12" s="1"/>
      <c r="AL12" s="1"/>
      <c r="AM12" s="1"/>
      <c r="AN12" s="1"/>
    </row>
    <row r="14" spans="1:40" x14ac:dyDescent="0.35">
      <c r="S14" s="25"/>
    </row>
    <row r="15" spans="1:40" ht="15" thickBot="1" x14ac:dyDescent="0.4">
      <c r="X15" s="106"/>
      <c r="Y15" s="106"/>
      <c r="Z15" s="106"/>
      <c r="AA15" s="106"/>
      <c r="AB15" s="106"/>
      <c r="AC15" s="106"/>
    </row>
    <row r="16" spans="1:40" ht="15" thickBot="1" x14ac:dyDescent="0.4">
      <c r="A16" s="26" t="s">
        <v>22</v>
      </c>
      <c r="B16" s="27"/>
      <c r="C16" s="117" t="s">
        <v>23</v>
      </c>
      <c r="D16" s="117"/>
      <c r="E16" s="117"/>
      <c r="F16" s="117" t="s">
        <v>24</v>
      </c>
      <c r="G16" s="117"/>
      <c r="H16" s="117"/>
      <c r="I16" s="118" t="s">
        <v>25</v>
      </c>
      <c r="J16" s="119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spans="1:19" ht="43.5" x14ac:dyDescent="0.35">
      <c r="A17" s="52" t="s">
        <v>26</v>
      </c>
      <c r="B17" s="53" t="s">
        <v>55</v>
      </c>
      <c r="C17" s="9" t="s">
        <v>14</v>
      </c>
      <c r="D17" s="9" t="s">
        <v>15</v>
      </c>
      <c r="E17" s="9" t="s">
        <v>28</v>
      </c>
      <c r="F17" s="9" t="s">
        <v>14</v>
      </c>
      <c r="G17" s="9" t="s">
        <v>15</v>
      </c>
      <c r="H17" s="9" t="s">
        <v>28</v>
      </c>
      <c r="I17" s="10" t="s">
        <v>29</v>
      </c>
      <c r="J17" s="86" t="s">
        <v>30</v>
      </c>
      <c r="K17" s="33" t="s">
        <v>56</v>
      </c>
      <c r="L17" s="34"/>
      <c r="P17" s="12"/>
      <c r="S17" s="25"/>
    </row>
    <row r="18" spans="1:19" x14ac:dyDescent="0.35">
      <c r="A18" s="18" t="s">
        <v>32</v>
      </c>
      <c r="B18" s="1">
        <v>4</v>
      </c>
      <c r="C18" s="97">
        <v>0.248</v>
      </c>
      <c r="D18" s="97">
        <v>0.26900000000000002</v>
      </c>
      <c r="E18" s="97">
        <v>0.26400000000000001</v>
      </c>
      <c r="F18" s="92">
        <v>0.10100000000000001</v>
      </c>
      <c r="G18" s="92">
        <v>0.10100000000000001</v>
      </c>
      <c r="H18" s="92">
        <v>0.1</v>
      </c>
      <c r="I18" s="43">
        <f>AVERAGE(C18:E18)</f>
        <v>0.26033333333333336</v>
      </c>
      <c r="J18" s="20">
        <f>AVERAGE(C18:E18)-AVERAGE(F18:H18)</f>
        <v>0.15966666666666668</v>
      </c>
      <c r="K18" s="17">
        <f>AVERAGE(F18:H18)</f>
        <v>0.10066666666666668</v>
      </c>
      <c r="S18" s="25"/>
    </row>
    <row r="19" spans="1:19" x14ac:dyDescent="0.35">
      <c r="A19" s="18" t="s">
        <v>33</v>
      </c>
      <c r="B19" s="1">
        <v>4</v>
      </c>
      <c r="C19" s="97">
        <v>0.26200000000000001</v>
      </c>
      <c r="D19" s="97">
        <v>0.26300000000000001</v>
      </c>
      <c r="E19" s="97">
        <v>0.25900000000000001</v>
      </c>
      <c r="F19" s="92">
        <v>0.10100000000000001</v>
      </c>
      <c r="G19" s="92">
        <v>0.10100000000000001</v>
      </c>
      <c r="H19" s="92">
        <v>0.1</v>
      </c>
      <c r="I19" s="43">
        <f>AVERAGE(C19:E19)</f>
        <v>0.26133333333333336</v>
      </c>
      <c r="J19" s="20">
        <f>AVERAGE(C19:E19)-AVERAGE(F19:H19)</f>
        <v>0.16066666666666668</v>
      </c>
      <c r="K19" s="17">
        <f t="shared" ref="K19" si="4">AVERAGE(F19:H19)</f>
        <v>0.10066666666666668</v>
      </c>
      <c r="S19" s="25"/>
    </row>
    <row r="20" spans="1:19" x14ac:dyDescent="0.35">
      <c r="A20" s="18" t="s">
        <v>35</v>
      </c>
      <c r="B20" s="1">
        <v>4</v>
      </c>
      <c r="C20" s="97">
        <v>0.26900000000000002</v>
      </c>
      <c r="D20" s="97">
        <v>0.28399999999999997</v>
      </c>
      <c r="E20" s="97">
        <v>0.27700000000000002</v>
      </c>
      <c r="F20" s="92">
        <v>0.10100000000000001</v>
      </c>
      <c r="G20" s="92">
        <v>0.10100000000000001</v>
      </c>
      <c r="H20" s="92">
        <v>0.1</v>
      </c>
      <c r="I20" s="43">
        <f>AVERAGE(C20:E20)</f>
        <v>0.27666666666666667</v>
      </c>
      <c r="J20" s="20">
        <f>AVERAGE(C20:E20)-AVERAGE(F20:H20)</f>
        <v>0.17599999999999999</v>
      </c>
      <c r="K20" s="17">
        <f t="shared" ref="K20:K21" si="5">AVERAGE(F20:H20)</f>
        <v>0.10066666666666668</v>
      </c>
      <c r="S20" s="25"/>
    </row>
    <row r="21" spans="1:19" x14ac:dyDescent="0.35">
      <c r="A21" s="18" t="s">
        <v>36</v>
      </c>
      <c r="B21" s="1">
        <v>4</v>
      </c>
      <c r="C21" s="97">
        <v>0.28299999999999997</v>
      </c>
      <c r="D21" s="97">
        <v>0.27200000000000002</v>
      </c>
      <c r="E21" s="97">
        <v>0.27400000000000002</v>
      </c>
      <c r="F21" s="92">
        <v>0.10100000000000001</v>
      </c>
      <c r="G21" s="92">
        <v>0.10100000000000001</v>
      </c>
      <c r="H21" s="92">
        <v>0.1</v>
      </c>
      <c r="I21" s="43">
        <f>AVERAGE(C21:E21)</f>
        <v>0.27633333333333332</v>
      </c>
      <c r="J21" s="20">
        <f>AVERAGE(C21:E21)-AVERAGE(F21:H21)</f>
        <v>0.17566666666666664</v>
      </c>
      <c r="K21" s="17">
        <f t="shared" si="5"/>
        <v>0.10066666666666668</v>
      </c>
      <c r="S21" s="25"/>
    </row>
    <row r="22" spans="1:19" x14ac:dyDescent="0.35">
      <c r="S22" s="25"/>
    </row>
    <row r="23" spans="1:19" ht="15" thickBot="1" x14ac:dyDescent="0.4">
      <c r="B23" s="106" t="s">
        <v>39</v>
      </c>
      <c r="C23" s="106"/>
      <c r="D23" s="106"/>
      <c r="E23" s="106"/>
      <c r="F23" s="106"/>
      <c r="H23" s="51"/>
      <c r="I23" s="51"/>
      <c r="J23" s="51"/>
      <c r="N23" s="25"/>
    </row>
    <row r="24" spans="1:19" ht="87.5" thickBot="1" x14ac:dyDescent="0.4">
      <c r="A24" s="52" t="s">
        <v>26</v>
      </c>
      <c r="B24" s="10" t="s">
        <v>40</v>
      </c>
      <c r="C24" s="53" t="s">
        <v>41</v>
      </c>
      <c r="D24" s="9" t="s">
        <v>42</v>
      </c>
      <c r="E24" s="9" t="s">
        <v>43</v>
      </c>
      <c r="F24" s="54" t="s">
        <v>44</v>
      </c>
      <c r="G24" s="55" t="s">
        <v>45</v>
      </c>
      <c r="H24" s="56" t="s">
        <v>46</v>
      </c>
      <c r="I24" s="57" t="s">
        <v>47</v>
      </c>
      <c r="J24" s="54" t="s">
        <v>48</v>
      </c>
      <c r="K24" s="58" t="s">
        <v>49</v>
      </c>
      <c r="L24" s="58" t="s">
        <v>50</v>
      </c>
    </row>
    <row r="25" spans="1:19" x14ac:dyDescent="0.35">
      <c r="A25" s="18" t="s">
        <v>32</v>
      </c>
      <c r="B25" s="63">
        <f>(J18-$N$27)/$N$26</f>
        <v>983.60764278971226</v>
      </c>
      <c r="C25" s="1">
        <v>60</v>
      </c>
      <c r="D25" s="64">
        <f>(B25*B18)/2</f>
        <v>1967.2152855794245</v>
      </c>
      <c r="E25" s="65">
        <f>D25/1000</f>
        <v>1.9672152855794245</v>
      </c>
      <c r="F25" s="65">
        <f>(E25/1)/(C25/30)</f>
        <v>0.98360764278971224</v>
      </c>
      <c r="G25" s="1">
        <v>0.6</v>
      </c>
      <c r="H25" s="1">
        <v>1</v>
      </c>
      <c r="I25" s="65">
        <f>F25/1</f>
        <v>0.98360764278971224</v>
      </c>
      <c r="J25" s="66">
        <f>I25/(G25*H25)</f>
        <v>1.6393460713161871</v>
      </c>
      <c r="K25" s="114">
        <f>AVERAGE(J25:J26)</f>
        <v>1.6435226517102872</v>
      </c>
      <c r="L25" s="114">
        <f>AVERAGE(I25:I26)</f>
        <v>0.98611359102617224</v>
      </c>
      <c r="N25" s="25" t="s">
        <v>51</v>
      </c>
    </row>
    <row r="26" spans="1:19" ht="15" thickBot="1" x14ac:dyDescent="0.4">
      <c r="A26" s="18" t="s">
        <v>33</v>
      </c>
      <c r="B26" s="63">
        <f>(J19-$N$27)/$N$26</f>
        <v>988.61953926263232</v>
      </c>
      <c r="C26" s="1">
        <v>60</v>
      </c>
      <c r="D26" s="64">
        <f>(B26*B19)/2</f>
        <v>1977.2390785252646</v>
      </c>
      <c r="E26" s="65">
        <f t="shared" ref="E26:E28" si="6">D26/1000</f>
        <v>1.9772390785252647</v>
      </c>
      <c r="F26" s="65">
        <f t="shared" ref="F26:F28" si="7">(E26/1)/(C26/30)</f>
        <v>0.98861953926263235</v>
      </c>
      <c r="G26" s="1">
        <v>0.6</v>
      </c>
      <c r="H26" s="1">
        <v>1</v>
      </c>
      <c r="I26" s="65">
        <f t="shared" ref="I26:I28" si="8">F26/1</f>
        <v>0.98861953926263235</v>
      </c>
      <c r="J26" s="66">
        <f t="shared" ref="J26:J28" si="9">I26/(G26*H26)</f>
        <v>1.6476992321043873</v>
      </c>
      <c r="K26" s="115"/>
      <c r="L26" s="115"/>
      <c r="M26" t="s">
        <v>52</v>
      </c>
      <c r="N26">
        <f>SLOPE(F6:F12,A6:A12)</f>
        <v>1.9952527060427853E-4</v>
      </c>
    </row>
    <row r="27" spans="1:19" x14ac:dyDescent="0.35">
      <c r="A27" s="18" t="s">
        <v>35</v>
      </c>
      <c r="B27" s="63">
        <f>(J20-$N$27)/$N$26</f>
        <v>1065.4686185140729</v>
      </c>
      <c r="C27" s="73">
        <v>60</v>
      </c>
      <c r="D27" s="64">
        <f>(B27*B20)/2</f>
        <v>2130.9372370281458</v>
      </c>
      <c r="E27" s="65">
        <f t="shared" si="6"/>
        <v>2.1309372370281459</v>
      </c>
      <c r="F27" s="65">
        <f t="shared" si="7"/>
        <v>1.0654686185140729</v>
      </c>
      <c r="G27" s="1">
        <v>0.6</v>
      </c>
      <c r="H27" s="74">
        <v>1</v>
      </c>
      <c r="I27" s="65">
        <f t="shared" si="8"/>
        <v>1.0654686185140729</v>
      </c>
      <c r="J27" s="66">
        <f t="shared" si="9"/>
        <v>1.7757810308567883</v>
      </c>
      <c r="K27" s="114">
        <f>AVERAGE(J27:J28)</f>
        <v>1.7743888373920882</v>
      </c>
      <c r="L27" s="114">
        <f>AVERAGE(I27:I28)</f>
        <v>1.0646333024352528</v>
      </c>
      <c r="M27" t="s">
        <v>53</v>
      </c>
      <c r="N27">
        <f>INTERCEPT(F6:F12,A6:A12)</f>
        <v>-3.6587914429387192E-2</v>
      </c>
    </row>
    <row r="28" spans="1:19" ht="15" thickBot="1" x14ac:dyDescent="0.4">
      <c r="A28" s="18" t="s">
        <v>36</v>
      </c>
      <c r="B28" s="63">
        <f>(J21-$N$27)/$N$26</f>
        <v>1063.7979863564326</v>
      </c>
      <c r="C28" s="73">
        <v>60</v>
      </c>
      <c r="D28" s="64">
        <f>(B28*B21)/2</f>
        <v>2127.5959727128652</v>
      </c>
      <c r="E28" s="65">
        <f t="shared" si="6"/>
        <v>2.1275959727128653</v>
      </c>
      <c r="F28" s="65">
        <f t="shared" si="7"/>
        <v>1.0637979863564326</v>
      </c>
      <c r="G28" s="1">
        <v>0.6</v>
      </c>
      <c r="H28" s="74">
        <v>1</v>
      </c>
      <c r="I28" s="65">
        <f t="shared" si="8"/>
        <v>1.0637979863564326</v>
      </c>
      <c r="J28" s="66">
        <f t="shared" si="9"/>
        <v>1.7729966439273879</v>
      </c>
      <c r="K28" s="116"/>
      <c r="L28" s="116"/>
    </row>
  </sheetData>
  <mergeCells count="18">
    <mergeCell ref="K27:K28"/>
    <mergeCell ref="L27:L28"/>
    <mergeCell ref="B23:F23"/>
    <mergeCell ref="K25:K26"/>
    <mergeCell ref="L25:L26"/>
    <mergeCell ref="I16:J16"/>
    <mergeCell ref="A1:AN1"/>
    <mergeCell ref="A2:AE2"/>
    <mergeCell ref="AB3:AC3"/>
    <mergeCell ref="AD3:AF3"/>
    <mergeCell ref="AG3:AI3"/>
    <mergeCell ref="D3:I3"/>
    <mergeCell ref="N3:O3"/>
    <mergeCell ref="P3:R3"/>
    <mergeCell ref="S3:U3"/>
    <mergeCell ref="X15:AC15"/>
    <mergeCell ref="C16:E16"/>
    <mergeCell ref="F16:H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3FD8-5ECF-4F30-9D21-9E178CF76A4C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23" t="s">
        <v>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</row>
    <row r="2" spans="1:31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</row>
    <row r="3" spans="1:31" ht="73" thickBot="1" x14ac:dyDescent="0.4">
      <c r="A3" s="8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9" t="s">
        <v>19</v>
      </c>
      <c r="H3" s="11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</row>
    <row r="4" spans="1:31" x14ac:dyDescent="0.35">
      <c r="A4" s="13">
        <v>0</v>
      </c>
      <c r="B4" s="90">
        <v>7.9000000000000001E-2</v>
      </c>
      <c r="C4" s="90">
        <v>7.5999999999999998E-2</v>
      </c>
      <c r="D4" s="90">
        <v>7.6999999999999999E-2</v>
      </c>
      <c r="E4" s="15">
        <f>AVERAGE(B4:D4)</f>
        <v>7.7333333333333323E-2</v>
      </c>
      <c r="F4" s="15">
        <f>E4-$E$4</f>
        <v>0</v>
      </c>
      <c r="G4" s="15">
        <f>_xlfn.STDEV.S(B4:D4)</f>
        <v>1.5275252316519479E-3</v>
      </c>
      <c r="H4" s="16">
        <f>SQRT(G4)</f>
        <v>3.9083567284115044E-2</v>
      </c>
      <c r="I4" s="17"/>
      <c r="N4" s="3" t="s">
        <v>4</v>
      </c>
      <c r="O4" s="101">
        <v>7.9000000000000001E-2</v>
      </c>
      <c r="P4" s="101">
        <v>7.5999999999999998E-2</v>
      </c>
      <c r="Q4" s="101">
        <v>7.6999999999999999E-2</v>
      </c>
      <c r="R4" s="103">
        <v>0.26200000000000001</v>
      </c>
      <c r="S4" s="103">
        <v>0.23899999999999999</v>
      </c>
      <c r="T4" s="103">
        <v>0.254</v>
      </c>
      <c r="U4" s="103">
        <v>0.25700000000000001</v>
      </c>
      <c r="V4" s="103">
        <v>0.25800000000000001</v>
      </c>
      <c r="W4" s="103">
        <v>0.26500000000000001</v>
      </c>
      <c r="X4" s="105">
        <v>0.23899999999999999</v>
      </c>
      <c r="Y4" s="105">
        <v>0.22700000000000001</v>
      </c>
      <c r="Z4" s="105">
        <v>0.22900000000000001</v>
      </c>
    </row>
    <row r="5" spans="1:31" x14ac:dyDescent="0.35">
      <c r="A5" s="18">
        <v>300</v>
      </c>
      <c r="B5" s="88">
        <v>0.121</v>
      </c>
      <c r="C5" s="88">
        <v>0.124</v>
      </c>
      <c r="D5" s="88">
        <v>0.122</v>
      </c>
      <c r="E5" s="19">
        <f t="shared" ref="E5:E10" si="0">AVERAGE(B5:D5)</f>
        <v>0.12233333333333334</v>
      </c>
      <c r="F5" s="19">
        <f t="shared" ref="F5:F11" si="1">E5-$E$4</f>
        <v>4.5000000000000012E-2</v>
      </c>
      <c r="G5" s="19">
        <f t="shared" ref="G5:G11" si="2">_xlfn.STDEV.S(B5:D5)</f>
        <v>1.5275252316519479E-3</v>
      </c>
      <c r="H5" s="20">
        <f t="shared" ref="H5:H11" si="3">SQRT(G5)</f>
        <v>3.9083567284115044E-2</v>
      </c>
      <c r="I5" s="17"/>
      <c r="J5" s="17"/>
      <c r="N5" s="3" t="s">
        <v>5</v>
      </c>
      <c r="O5" s="95">
        <v>0.121</v>
      </c>
      <c r="P5" s="95">
        <v>0.124</v>
      </c>
      <c r="Q5" s="95">
        <v>0.122</v>
      </c>
      <c r="R5" s="99">
        <v>0.247</v>
      </c>
      <c r="S5" s="99">
        <v>0.246</v>
      </c>
      <c r="T5" s="99">
        <v>0.245</v>
      </c>
      <c r="U5" s="1">
        <v>0.27800000000000002</v>
      </c>
      <c r="V5" s="1">
        <v>0.28399999999999997</v>
      </c>
      <c r="W5" s="1">
        <v>0.27600000000000002</v>
      </c>
      <c r="X5" s="1">
        <v>0.28199999999999997</v>
      </c>
      <c r="Y5" s="1">
        <v>0.27600000000000002</v>
      </c>
      <c r="Z5" s="1">
        <v>0.27900000000000003</v>
      </c>
    </row>
    <row r="6" spans="1:31" x14ac:dyDescent="0.35">
      <c r="A6" s="18">
        <v>600</v>
      </c>
      <c r="B6" s="88">
        <v>0.16600000000000001</v>
      </c>
      <c r="C6" s="88">
        <v>0.17100000000000001</v>
      </c>
      <c r="D6" s="88">
        <v>0.16500000000000001</v>
      </c>
      <c r="E6" s="19">
        <f t="shared" si="0"/>
        <v>0.16733333333333333</v>
      </c>
      <c r="F6" s="19">
        <f t="shared" si="1"/>
        <v>9.0000000000000011E-2</v>
      </c>
      <c r="G6" s="19">
        <f t="shared" si="2"/>
        <v>3.2145502536643214E-3</v>
      </c>
      <c r="H6" s="20">
        <f t="shared" si="3"/>
        <v>5.6697003921409472E-2</v>
      </c>
      <c r="I6" s="17"/>
      <c r="J6" s="17"/>
      <c r="N6" s="3" t="s">
        <v>6</v>
      </c>
      <c r="O6" s="95">
        <v>0.16600000000000001</v>
      </c>
      <c r="P6" s="95">
        <v>0.17100000000000001</v>
      </c>
      <c r="Q6" s="95">
        <v>0.16500000000000001</v>
      </c>
      <c r="R6" s="1">
        <v>0.25600000000000001</v>
      </c>
      <c r="S6" s="1">
        <v>0.25600000000000001</v>
      </c>
      <c r="T6" s="1">
        <v>0.253</v>
      </c>
      <c r="U6" s="1">
        <v>0.26600000000000001</v>
      </c>
      <c r="V6" s="1">
        <v>0.26100000000000001</v>
      </c>
      <c r="W6" s="1">
        <v>0.25700000000000001</v>
      </c>
      <c r="X6" s="99">
        <v>0.248</v>
      </c>
      <c r="Y6" s="99">
        <v>0.251</v>
      </c>
      <c r="Z6" s="99">
        <v>0.25</v>
      </c>
    </row>
    <row r="7" spans="1:31" x14ac:dyDescent="0.35">
      <c r="A7" s="18">
        <v>1200</v>
      </c>
      <c r="B7" s="88">
        <v>0.28399999999999997</v>
      </c>
      <c r="C7" s="88">
        <v>0.28299999999999997</v>
      </c>
      <c r="D7" s="88">
        <v>0.28199999999999997</v>
      </c>
      <c r="E7" s="19">
        <f t="shared" si="0"/>
        <v>0.28299999999999997</v>
      </c>
      <c r="F7" s="19">
        <f t="shared" si="1"/>
        <v>0.20566666666666666</v>
      </c>
      <c r="G7" s="19">
        <f t="shared" si="2"/>
        <v>1.0000000000000009E-3</v>
      </c>
      <c r="H7" s="20">
        <f t="shared" si="3"/>
        <v>3.1622776601683805E-2</v>
      </c>
      <c r="I7" s="17"/>
      <c r="J7" s="17"/>
      <c r="N7" s="3" t="s">
        <v>7</v>
      </c>
      <c r="O7" s="95">
        <v>0.28399999999999997</v>
      </c>
      <c r="P7" s="95">
        <v>0.28299999999999997</v>
      </c>
      <c r="Q7" s="95">
        <v>0.28199999999999997</v>
      </c>
      <c r="R7" s="99">
        <v>0.246</v>
      </c>
      <c r="S7" s="99">
        <v>0.24399999999999999</v>
      </c>
      <c r="T7" s="99">
        <v>0.24399999999999999</v>
      </c>
      <c r="U7" s="1">
        <v>0.27400000000000002</v>
      </c>
      <c r="V7" s="1">
        <v>0.26700000000000002</v>
      </c>
      <c r="W7" s="1">
        <v>0.26600000000000001</v>
      </c>
      <c r="X7" s="1">
        <v>0.25900000000000001</v>
      </c>
      <c r="Y7" s="1">
        <v>0.27100000000000002</v>
      </c>
      <c r="Z7" s="1">
        <v>0.26300000000000001</v>
      </c>
    </row>
    <row r="8" spans="1:31" x14ac:dyDescent="0.35">
      <c r="A8" s="18">
        <v>2000</v>
      </c>
      <c r="B8" s="88">
        <v>0.46100000000000002</v>
      </c>
      <c r="C8" s="88">
        <v>0.44</v>
      </c>
      <c r="D8" s="88">
        <v>0.44400000000000001</v>
      </c>
      <c r="E8" s="19">
        <f t="shared" si="0"/>
        <v>0.44833333333333331</v>
      </c>
      <c r="F8" s="19">
        <f t="shared" si="1"/>
        <v>0.371</v>
      </c>
      <c r="G8" s="19">
        <f t="shared" si="2"/>
        <v>1.1150485789118498E-2</v>
      </c>
      <c r="H8" s="20">
        <f t="shared" si="3"/>
        <v>0.10559586066280485</v>
      </c>
      <c r="I8" s="17"/>
      <c r="J8" s="17"/>
      <c r="N8" s="3" t="s">
        <v>8</v>
      </c>
      <c r="O8" s="95">
        <v>0.46100000000000002</v>
      </c>
      <c r="P8" s="95">
        <v>0.44</v>
      </c>
      <c r="Q8" s="95">
        <v>0.44400000000000001</v>
      </c>
      <c r="R8" s="1">
        <v>0.27600000000000002</v>
      </c>
      <c r="S8" s="1">
        <v>0.27800000000000002</v>
      </c>
      <c r="T8" s="1">
        <v>0.28000000000000003</v>
      </c>
      <c r="U8" s="1">
        <v>0.28299999999999997</v>
      </c>
      <c r="V8" s="1">
        <v>0.27300000000000002</v>
      </c>
      <c r="W8" s="1">
        <v>0.27700000000000002</v>
      </c>
      <c r="X8" s="99">
        <v>0.26400000000000001</v>
      </c>
      <c r="Y8" s="99">
        <v>0.27200000000000002</v>
      </c>
      <c r="Z8" s="99">
        <v>0.26500000000000001</v>
      </c>
    </row>
    <row r="9" spans="1:31" x14ac:dyDescent="0.35">
      <c r="A9" s="18">
        <v>2500</v>
      </c>
      <c r="B9" s="88">
        <v>0.61299999999999999</v>
      </c>
      <c r="C9" s="88">
        <v>0.58199999999999996</v>
      </c>
      <c r="D9" s="88">
        <v>0.60299999999999998</v>
      </c>
      <c r="E9" s="19">
        <f t="shared" si="0"/>
        <v>0.59933333333333327</v>
      </c>
      <c r="F9" s="19">
        <f t="shared" si="1"/>
        <v>0.52199999999999991</v>
      </c>
      <c r="G9" s="19">
        <f t="shared" si="2"/>
        <v>1.5821925715074438E-2</v>
      </c>
      <c r="H9" s="20">
        <f t="shared" si="3"/>
        <v>0.125785236475011</v>
      </c>
      <c r="I9" s="17"/>
      <c r="J9" s="17"/>
      <c r="N9" s="3" t="s">
        <v>9</v>
      </c>
      <c r="O9" s="95">
        <v>0.61299999999999999</v>
      </c>
      <c r="P9" s="95">
        <v>0.58199999999999996</v>
      </c>
      <c r="Q9" s="95">
        <v>0.60299999999999998</v>
      </c>
      <c r="R9" s="99">
        <v>0.252</v>
      </c>
      <c r="S9" s="99">
        <v>0.25700000000000001</v>
      </c>
      <c r="T9" s="99">
        <v>0.252</v>
      </c>
      <c r="U9" s="1">
        <v>0.27900000000000003</v>
      </c>
      <c r="V9" s="1">
        <v>0.27</v>
      </c>
      <c r="W9" s="1">
        <v>0.26700000000000002</v>
      </c>
      <c r="X9" s="1">
        <v>0.27</v>
      </c>
      <c r="Y9" s="1">
        <v>0.26500000000000001</v>
      </c>
      <c r="Z9" s="1">
        <v>0.27200000000000002</v>
      </c>
    </row>
    <row r="10" spans="1:31" x14ac:dyDescent="0.35">
      <c r="A10" s="18">
        <v>3200</v>
      </c>
      <c r="B10" s="88">
        <v>0.76500000000000001</v>
      </c>
      <c r="C10" s="88">
        <v>0.64300000000000002</v>
      </c>
      <c r="D10" s="88">
        <v>0.74199999999999999</v>
      </c>
      <c r="E10" s="19">
        <f t="shared" si="0"/>
        <v>0.71666666666666667</v>
      </c>
      <c r="F10" s="19">
        <f t="shared" si="1"/>
        <v>0.63933333333333331</v>
      </c>
      <c r="G10" s="19">
        <f t="shared" si="2"/>
        <v>6.4825406541982697E-2</v>
      </c>
      <c r="H10" s="20">
        <f t="shared" si="3"/>
        <v>0.2546083394981058</v>
      </c>
      <c r="I10" s="17"/>
      <c r="J10" s="17"/>
      <c r="N10" s="3" t="s">
        <v>10</v>
      </c>
      <c r="O10" s="95">
        <v>0.76500000000000001</v>
      </c>
      <c r="P10" s="95">
        <v>0.64300000000000002</v>
      </c>
      <c r="Q10" s="95">
        <v>0.74199999999999999</v>
      </c>
      <c r="R10" s="100">
        <v>0.114</v>
      </c>
      <c r="S10" s="100">
        <v>0.107</v>
      </c>
      <c r="T10" s="100">
        <v>0.109</v>
      </c>
      <c r="U10" s="1"/>
      <c r="V10" s="1"/>
      <c r="W10" s="1"/>
      <c r="X10" s="1"/>
      <c r="Y10" s="1"/>
      <c r="Z10" s="1"/>
    </row>
    <row r="11" spans="1:31" ht="15" thickBot="1" x14ac:dyDescent="0.4">
      <c r="A11" s="21">
        <v>4000</v>
      </c>
      <c r="B11" s="88">
        <v>0.92600000000000005</v>
      </c>
      <c r="C11" s="88">
        <v>0.95899999999999996</v>
      </c>
      <c r="D11" s="88">
        <v>0.92200000000000004</v>
      </c>
      <c r="E11" s="23">
        <f>AVERAGE(B11:D11)</f>
        <v>0.93566666666666665</v>
      </c>
      <c r="F11" s="23">
        <f t="shared" si="1"/>
        <v>0.85833333333333328</v>
      </c>
      <c r="G11" s="23">
        <f t="shared" si="2"/>
        <v>2.0305992547357331E-2</v>
      </c>
      <c r="H11" s="24">
        <f t="shared" si="3"/>
        <v>0.14249909665453087</v>
      </c>
      <c r="I11" s="17"/>
      <c r="J11" s="17"/>
      <c r="N11" s="3" t="s">
        <v>11</v>
      </c>
      <c r="O11" s="95">
        <v>0.92600000000000005</v>
      </c>
      <c r="P11" s="95">
        <v>0.95899999999999996</v>
      </c>
      <c r="Q11" s="95">
        <v>0.92200000000000004</v>
      </c>
      <c r="R11" s="1"/>
      <c r="S11" s="1"/>
      <c r="T11" s="1"/>
      <c r="U11" s="1"/>
      <c r="V11" s="1"/>
      <c r="W11" s="1"/>
      <c r="X11" s="1"/>
      <c r="Y11" s="1"/>
      <c r="Z11" s="1"/>
    </row>
    <row r="13" spans="1:31" x14ac:dyDescent="0.35">
      <c r="S13" s="25"/>
    </row>
    <row r="14" spans="1:31" ht="15" thickBot="1" x14ac:dyDescent="0.4">
      <c r="X14" s="106"/>
      <c r="Y14" s="106"/>
      <c r="Z14" s="106"/>
      <c r="AA14" s="106"/>
      <c r="AB14" s="106"/>
      <c r="AC14" s="106"/>
    </row>
    <row r="15" spans="1:31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1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1">
        <v>0.23899999999999999</v>
      </c>
      <c r="D17" s="91">
        <v>0.22700000000000001</v>
      </c>
      <c r="E17" s="91">
        <v>0.22900000000000001</v>
      </c>
      <c r="F17" s="92">
        <v>0.114</v>
      </c>
      <c r="G17" s="92">
        <v>0.107</v>
      </c>
      <c r="H17" s="92">
        <v>0.109</v>
      </c>
      <c r="I17" s="43">
        <f>AVERAGE(C17:E17)</f>
        <v>0.23166666666666666</v>
      </c>
      <c r="J17" s="20">
        <f>AVERAGE(C17:E17)-AVERAGE(F17:H17)</f>
        <v>0.12166666666666666</v>
      </c>
      <c r="K17" s="17">
        <f>AVERAGE(F17:H17)</f>
        <v>0.11</v>
      </c>
      <c r="S17" s="25"/>
    </row>
    <row r="18" spans="1:19" x14ac:dyDescent="0.35">
      <c r="A18" s="18" t="s">
        <v>33</v>
      </c>
      <c r="B18" s="1">
        <v>4</v>
      </c>
      <c r="C18" s="85">
        <v>0.247</v>
      </c>
      <c r="D18" s="85">
        <v>0.246</v>
      </c>
      <c r="E18" s="85">
        <v>0.245</v>
      </c>
      <c r="F18" s="92">
        <v>0.114</v>
      </c>
      <c r="G18" s="92">
        <v>0.107</v>
      </c>
      <c r="H18" s="92">
        <v>0.109</v>
      </c>
      <c r="I18" s="43">
        <f>AVERAGE(C18:E18)</f>
        <v>0.246</v>
      </c>
      <c r="J18" s="20">
        <f>AVERAGE(C18:E18)-AVERAGE(F18:H18)</f>
        <v>0.13600000000000001</v>
      </c>
      <c r="K18" s="17">
        <f t="shared" ref="K18" si="4">AVERAGE(F18:H18)</f>
        <v>0.11</v>
      </c>
      <c r="S18" s="25"/>
    </row>
    <row r="19" spans="1:19" x14ac:dyDescent="0.35">
      <c r="A19" s="18" t="s">
        <v>35</v>
      </c>
      <c r="B19" s="1">
        <v>4</v>
      </c>
      <c r="C19" s="85">
        <v>0.26400000000000001</v>
      </c>
      <c r="D19" s="85">
        <v>0.27200000000000002</v>
      </c>
      <c r="E19" s="85">
        <v>0.26500000000000001</v>
      </c>
      <c r="F19" s="92">
        <v>0.114</v>
      </c>
      <c r="G19" s="92">
        <v>0.107</v>
      </c>
      <c r="H19" s="92">
        <v>0.109</v>
      </c>
      <c r="I19" s="43">
        <f>AVERAGE(C19:E19)</f>
        <v>0.26700000000000002</v>
      </c>
      <c r="J19" s="20">
        <f>AVERAGE(C19:E19)-AVERAGE(F19:H19)</f>
        <v>0.15700000000000003</v>
      </c>
      <c r="K19" s="17">
        <f t="shared" ref="K19:K20" si="5">AVERAGE(F19:H19)</f>
        <v>0.11</v>
      </c>
      <c r="S19" s="25"/>
    </row>
    <row r="20" spans="1:19" x14ac:dyDescent="0.35">
      <c r="A20" s="18" t="s">
        <v>36</v>
      </c>
      <c r="B20" s="1">
        <v>4</v>
      </c>
      <c r="C20" s="85">
        <v>0.252</v>
      </c>
      <c r="D20" s="85">
        <v>0.25700000000000001</v>
      </c>
      <c r="E20" s="85">
        <v>0.252</v>
      </c>
      <c r="F20" s="92">
        <v>0.114</v>
      </c>
      <c r="G20" s="92">
        <v>0.107</v>
      </c>
      <c r="H20" s="92">
        <v>0.109</v>
      </c>
      <c r="I20" s="43">
        <f>AVERAGE(C20:E20)</f>
        <v>0.25366666666666665</v>
      </c>
      <c r="J20" s="20">
        <f>AVERAGE(C20:E20)-AVERAGE(F20:H20)</f>
        <v>0.14366666666666666</v>
      </c>
      <c r="K20" s="17">
        <f t="shared" si="5"/>
        <v>0.11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749.63750622899829</v>
      </c>
      <c r="C24" s="1">
        <v>60</v>
      </c>
      <c r="D24" s="64">
        <f>(B24*B17)/2</f>
        <v>1499.2750124579966</v>
      </c>
      <c r="E24" s="65">
        <f>D24/1000</f>
        <v>1.4992750124579965</v>
      </c>
      <c r="F24" s="65">
        <f>(E24/1)/(C24/30)</f>
        <v>0.74963750622899827</v>
      </c>
      <c r="G24" s="1">
        <v>0.6</v>
      </c>
      <c r="H24" s="1">
        <v>1</v>
      </c>
      <c r="I24" s="65">
        <f>F24/1</f>
        <v>0.74963750622899827</v>
      </c>
      <c r="J24" s="66">
        <f>I24/(G24*H24)</f>
        <v>1.2493958437149972</v>
      </c>
      <c r="K24" s="114">
        <f>AVERAGE(J24:J25)</f>
        <v>1.3037434098651821</v>
      </c>
      <c r="L24" s="114">
        <f>AVERAGE(I24:I25)</f>
        <v>0.78224604591910929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814.85458560922029</v>
      </c>
      <c r="C25" s="1">
        <v>60</v>
      </c>
      <c r="D25" s="64">
        <f>(B25*B18)/2</f>
        <v>1629.7091712184406</v>
      </c>
      <c r="E25" s="65">
        <f t="shared" ref="E25:E27" si="6">D25/1000</f>
        <v>1.6297091712184406</v>
      </c>
      <c r="F25" s="65">
        <f t="shared" ref="F25:F27" si="7">(E25/1)/(C25/30)</f>
        <v>0.81485458560922031</v>
      </c>
      <c r="G25" s="1">
        <v>0.6</v>
      </c>
      <c r="H25" s="1">
        <v>1</v>
      </c>
      <c r="I25" s="65">
        <f t="shared" ref="I25:I27" si="8">F25/1</f>
        <v>0.81485458560922031</v>
      </c>
      <c r="J25" s="66">
        <f t="shared" ref="J25:J27" si="9">I25/(G25*H25)</f>
        <v>1.3580909760153672</v>
      </c>
      <c r="K25" s="115"/>
      <c r="L25" s="115"/>
      <c r="M25" t="s">
        <v>52</v>
      </c>
      <c r="N25" s="89">
        <f>SLOPE(F5:F11,A5:A11)</f>
        <v>2.1977882894400405E-4</v>
      </c>
    </row>
    <row r="26" spans="1:19" x14ac:dyDescent="0.35">
      <c r="A26" s="18" t="s">
        <v>35</v>
      </c>
      <c r="B26" s="63">
        <f>(J19-$N$26)/$N$25</f>
        <v>910.40519028256881</v>
      </c>
      <c r="C26" s="73">
        <v>60</v>
      </c>
      <c r="D26" s="64">
        <f>(B26*B19)/2</f>
        <v>1820.8103805651376</v>
      </c>
      <c r="E26" s="65">
        <f t="shared" si="6"/>
        <v>1.8208103805651377</v>
      </c>
      <c r="F26" s="65">
        <f t="shared" si="7"/>
        <v>0.91040519028256883</v>
      </c>
      <c r="G26" s="1">
        <v>0.6</v>
      </c>
      <c r="H26" s="74">
        <v>1</v>
      </c>
      <c r="I26" s="65">
        <f t="shared" si="8"/>
        <v>0.91040519028256883</v>
      </c>
      <c r="J26" s="66">
        <f t="shared" si="9"/>
        <v>1.5173419838042814</v>
      </c>
      <c r="K26" s="114">
        <f>AVERAGE(J26:J27)</f>
        <v>1.4667861083157372</v>
      </c>
      <c r="L26" s="114">
        <f>AVERAGE(I26:I27)</f>
        <v>0.88007166498944223</v>
      </c>
      <c r="M26" t="s">
        <v>53</v>
      </c>
      <c r="N26">
        <f>INTERCEPT(F5:F11,A5:A11)</f>
        <v>-4.3087786584846133E-2</v>
      </c>
    </row>
    <row r="27" spans="1:19" ht="15" thickBot="1" x14ac:dyDescent="0.4">
      <c r="A27" s="18" t="s">
        <v>36</v>
      </c>
      <c r="B27" s="63">
        <f>(J20-$N$26)/$N$25</f>
        <v>849.73813969631578</v>
      </c>
      <c r="C27" s="73">
        <v>60</v>
      </c>
      <c r="D27" s="64">
        <f>(B27*B20)/2</f>
        <v>1699.4762793926316</v>
      </c>
      <c r="E27" s="65">
        <f t="shared" si="6"/>
        <v>1.6994762793926315</v>
      </c>
      <c r="F27" s="65">
        <f t="shared" si="7"/>
        <v>0.84973813969631573</v>
      </c>
      <c r="G27" s="1">
        <v>0.6</v>
      </c>
      <c r="H27" s="74">
        <v>1</v>
      </c>
      <c r="I27" s="65">
        <f t="shared" si="8"/>
        <v>0.84973813969631573</v>
      </c>
      <c r="J27" s="66">
        <f t="shared" si="9"/>
        <v>1.416230232827193</v>
      </c>
      <c r="K27" s="116"/>
      <c r="L27" s="11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7B162-4895-4CA3-9D7F-8C57BA211669}">
  <dimension ref="A1:AE27"/>
  <sheetViews>
    <sheetView workbookViewId="0">
      <selection activeCell="A27" sqref="A27"/>
    </sheetView>
  </sheetViews>
  <sheetFormatPr defaultRowHeight="14.5" x14ac:dyDescent="0.35"/>
  <sheetData>
    <row r="1" spans="1:31" x14ac:dyDescent="0.35">
      <c r="A1" s="125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</row>
    <row r="2" spans="1:31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</row>
    <row r="3" spans="1:31" ht="73" thickBot="1" x14ac:dyDescent="0.4">
      <c r="A3" s="83" t="s">
        <v>13</v>
      </c>
      <c r="B3" s="30" t="s">
        <v>14</v>
      </c>
      <c r="C3" s="30" t="s">
        <v>15</v>
      </c>
      <c r="D3" s="30" t="s">
        <v>16</v>
      </c>
      <c r="E3" s="30" t="s">
        <v>17</v>
      </c>
      <c r="F3" s="31" t="s">
        <v>18</v>
      </c>
      <c r="G3" s="30" t="s">
        <v>19</v>
      </c>
      <c r="H3" s="84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</row>
    <row r="4" spans="1:31" x14ac:dyDescent="0.35">
      <c r="A4" s="13">
        <v>0</v>
      </c>
      <c r="B4" s="90">
        <v>7.9000000000000001E-2</v>
      </c>
      <c r="C4" s="90">
        <v>7.5999999999999998E-2</v>
      </c>
      <c r="D4" s="90">
        <v>7.6999999999999999E-2</v>
      </c>
      <c r="E4" s="15">
        <f>AVERAGE(B4:D4)</f>
        <v>7.7333333333333323E-2</v>
      </c>
      <c r="F4" s="15">
        <f>E4-$E$4</f>
        <v>0</v>
      </c>
      <c r="G4" s="15">
        <f>_xlfn.STDEV.S(B4:D4)</f>
        <v>1.5275252316519479E-3</v>
      </c>
      <c r="H4" s="16">
        <f>SQRT(G4)</f>
        <v>3.9083567284115044E-2</v>
      </c>
      <c r="I4" s="17"/>
      <c r="N4" s="3" t="s">
        <v>4</v>
      </c>
      <c r="O4" s="101">
        <v>7.9000000000000001E-2</v>
      </c>
      <c r="P4" s="101">
        <v>7.5999999999999998E-2</v>
      </c>
      <c r="Q4" s="101">
        <v>7.6999999999999999E-2</v>
      </c>
      <c r="R4" s="102">
        <v>0.26200000000000001</v>
      </c>
      <c r="S4" s="102">
        <v>0.23899999999999999</v>
      </c>
      <c r="T4" s="102">
        <v>0.254</v>
      </c>
      <c r="U4" s="102">
        <v>0.25700000000000001</v>
      </c>
      <c r="V4" s="102">
        <v>0.25800000000000001</v>
      </c>
      <c r="W4" s="102">
        <v>0.26500000000000001</v>
      </c>
      <c r="X4" s="103">
        <v>0.23899999999999999</v>
      </c>
      <c r="Y4" s="103">
        <v>0.22700000000000001</v>
      </c>
      <c r="Z4" s="103">
        <v>0.22900000000000001</v>
      </c>
    </row>
    <row r="5" spans="1:31" x14ac:dyDescent="0.35">
      <c r="A5" s="18">
        <v>300</v>
      </c>
      <c r="B5" s="88">
        <v>0.121</v>
      </c>
      <c r="C5" s="88">
        <v>0.124</v>
      </c>
      <c r="D5" s="88">
        <v>0.122</v>
      </c>
      <c r="E5" s="19">
        <f t="shared" ref="E5:E10" si="0">AVERAGE(B5:D5)</f>
        <v>0.12233333333333334</v>
      </c>
      <c r="F5" s="19">
        <f t="shared" ref="F5:F11" si="1">E5-$E$4</f>
        <v>4.5000000000000012E-2</v>
      </c>
      <c r="G5" s="19">
        <f t="shared" ref="G5:G11" si="2">_xlfn.STDEV.S(B5:D5)</f>
        <v>1.5275252316519479E-3</v>
      </c>
      <c r="H5" s="20">
        <f t="shared" ref="H5:H11" si="3">SQRT(G5)</f>
        <v>3.9083567284115044E-2</v>
      </c>
      <c r="I5" s="17"/>
      <c r="J5" s="17"/>
      <c r="N5" s="3" t="s">
        <v>5</v>
      </c>
      <c r="O5" s="95">
        <v>0.121</v>
      </c>
      <c r="P5" s="95">
        <v>0.124</v>
      </c>
      <c r="Q5" s="95">
        <v>0.122</v>
      </c>
      <c r="R5" s="1">
        <v>0.247</v>
      </c>
      <c r="S5" s="1">
        <v>0.246</v>
      </c>
      <c r="T5" s="1">
        <v>0.245</v>
      </c>
      <c r="U5" s="1">
        <v>0.27800000000000002</v>
      </c>
      <c r="V5" s="1">
        <v>0.28399999999999997</v>
      </c>
      <c r="W5" s="1">
        <v>0.27600000000000002</v>
      </c>
      <c r="X5" s="1">
        <v>0.28199999999999997</v>
      </c>
      <c r="Y5" s="1">
        <v>0.27600000000000002</v>
      </c>
      <c r="Z5" s="1">
        <v>0.27900000000000003</v>
      </c>
    </row>
    <row r="6" spans="1:31" x14ac:dyDescent="0.35">
      <c r="A6" s="18">
        <v>600</v>
      </c>
      <c r="B6" s="88">
        <v>0.16600000000000001</v>
      </c>
      <c r="C6" s="88">
        <v>0.17100000000000001</v>
      </c>
      <c r="D6" s="88">
        <v>0.16500000000000001</v>
      </c>
      <c r="E6" s="19">
        <f t="shared" si="0"/>
        <v>0.16733333333333333</v>
      </c>
      <c r="F6" s="19">
        <f t="shared" si="1"/>
        <v>9.0000000000000011E-2</v>
      </c>
      <c r="G6" s="19">
        <f t="shared" si="2"/>
        <v>3.2145502536643214E-3</v>
      </c>
      <c r="H6" s="20">
        <f t="shared" si="3"/>
        <v>5.6697003921409472E-2</v>
      </c>
      <c r="I6" s="17"/>
      <c r="J6" s="17"/>
      <c r="N6" s="3" t="s">
        <v>6</v>
      </c>
      <c r="O6" s="95">
        <v>0.16600000000000001</v>
      </c>
      <c r="P6" s="95">
        <v>0.17100000000000001</v>
      </c>
      <c r="Q6" s="95">
        <v>0.16500000000000001</v>
      </c>
      <c r="R6" s="104">
        <v>0.25600000000000001</v>
      </c>
      <c r="S6" s="104">
        <v>0.25600000000000001</v>
      </c>
      <c r="T6" s="104">
        <v>0.253</v>
      </c>
      <c r="U6" s="104">
        <v>0.26600000000000001</v>
      </c>
      <c r="V6" s="104">
        <v>0.26100000000000001</v>
      </c>
      <c r="W6" s="104">
        <v>0.25700000000000001</v>
      </c>
      <c r="X6" s="1">
        <v>0.248</v>
      </c>
      <c r="Y6" s="1">
        <v>0.251</v>
      </c>
      <c r="Z6" s="1">
        <v>0.25</v>
      </c>
    </row>
    <row r="7" spans="1:31" x14ac:dyDescent="0.35">
      <c r="A7" s="18">
        <v>1200</v>
      </c>
      <c r="B7" s="88">
        <v>0.28399999999999997</v>
      </c>
      <c r="C7" s="88">
        <v>0.28299999999999997</v>
      </c>
      <c r="D7" s="88">
        <v>0.28199999999999997</v>
      </c>
      <c r="E7" s="19">
        <f t="shared" si="0"/>
        <v>0.28299999999999997</v>
      </c>
      <c r="F7" s="19">
        <f t="shared" si="1"/>
        <v>0.20566666666666666</v>
      </c>
      <c r="G7" s="19">
        <f t="shared" si="2"/>
        <v>1.0000000000000009E-3</v>
      </c>
      <c r="H7" s="20">
        <f t="shared" si="3"/>
        <v>3.1622776601683805E-2</v>
      </c>
      <c r="I7" s="17"/>
      <c r="J7" s="17"/>
      <c r="N7" s="3" t="s">
        <v>7</v>
      </c>
      <c r="O7" s="95">
        <v>0.28399999999999997</v>
      </c>
      <c r="P7" s="95">
        <v>0.28299999999999997</v>
      </c>
      <c r="Q7" s="95">
        <v>0.28199999999999997</v>
      </c>
      <c r="R7" s="1">
        <v>0.246</v>
      </c>
      <c r="S7" s="1">
        <v>0.24399999999999999</v>
      </c>
      <c r="T7" s="1">
        <v>0.24399999999999999</v>
      </c>
      <c r="U7" s="1">
        <v>0.27400000000000002</v>
      </c>
      <c r="V7" s="1">
        <v>0.26700000000000002</v>
      </c>
      <c r="W7" s="1">
        <v>0.26600000000000001</v>
      </c>
      <c r="X7" s="1">
        <v>0.25900000000000001</v>
      </c>
      <c r="Y7" s="1">
        <v>0.27100000000000002</v>
      </c>
      <c r="Z7" s="1">
        <v>0.26300000000000001</v>
      </c>
    </row>
    <row r="8" spans="1:31" x14ac:dyDescent="0.35">
      <c r="A8" s="18">
        <v>2000</v>
      </c>
      <c r="B8" s="88">
        <v>0.46100000000000002</v>
      </c>
      <c r="C8" s="88">
        <v>0.44</v>
      </c>
      <c r="D8" s="88">
        <v>0.44400000000000001</v>
      </c>
      <c r="E8" s="19">
        <f t="shared" si="0"/>
        <v>0.44833333333333331</v>
      </c>
      <c r="F8" s="19">
        <f t="shared" si="1"/>
        <v>0.371</v>
      </c>
      <c r="G8" s="19">
        <f t="shared" si="2"/>
        <v>1.1150485789118498E-2</v>
      </c>
      <c r="H8" s="20">
        <f t="shared" si="3"/>
        <v>0.10559586066280485</v>
      </c>
      <c r="I8" s="17"/>
      <c r="J8" s="17"/>
      <c r="N8" s="3" t="s">
        <v>8</v>
      </c>
      <c r="O8" s="95">
        <v>0.46100000000000002</v>
      </c>
      <c r="P8" s="95">
        <v>0.44</v>
      </c>
      <c r="Q8" s="95">
        <v>0.44400000000000001</v>
      </c>
      <c r="R8" s="104">
        <v>0.27600000000000002</v>
      </c>
      <c r="S8" s="104">
        <v>0.27800000000000002</v>
      </c>
      <c r="T8" s="104">
        <v>0.28000000000000003</v>
      </c>
      <c r="U8" s="104">
        <v>0.28299999999999997</v>
      </c>
      <c r="V8" s="104">
        <v>0.27300000000000002</v>
      </c>
      <c r="W8" s="104">
        <v>0.27700000000000002</v>
      </c>
      <c r="X8" s="1">
        <v>0.26400000000000001</v>
      </c>
      <c r="Y8" s="1">
        <v>0.27200000000000002</v>
      </c>
      <c r="Z8" s="1">
        <v>0.26500000000000001</v>
      </c>
    </row>
    <row r="9" spans="1:31" x14ac:dyDescent="0.35">
      <c r="A9" s="18">
        <v>2500</v>
      </c>
      <c r="B9" s="88">
        <v>0.61299999999999999</v>
      </c>
      <c r="C9" s="88">
        <v>0.58199999999999996</v>
      </c>
      <c r="D9" s="88">
        <v>0.60299999999999998</v>
      </c>
      <c r="E9" s="19">
        <f t="shared" si="0"/>
        <v>0.59933333333333327</v>
      </c>
      <c r="F9" s="19">
        <f t="shared" si="1"/>
        <v>0.52199999999999991</v>
      </c>
      <c r="G9" s="19">
        <f t="shared" si="2"/>
        <v>1.5821925715074438E-2</v>
      </c>
      <c r="H9" s="20">
        <f t="shared" si="3"/>
        <v>0.125785236475011</v>
      </c>
      <c r="I9" s="17"/>
      <c r="J9" s="17"/>
      <c r="N9" s="3" t="s">
        <v>9</v>
      </c>
      <c r="O9" s="95">
        <v>0.61299999999999999</v>
      </c>
      <c r="P9" s="95">
        <v>0.58199999999999996</v>
      </c>
      <c r="Q9" s="95">
        <v>0.60299999999999998</v>
      </c>
      <c r="R9" s="1">
        <v>0.252</v>
      </c>
      <c r="S9" s="1">
        <v>0.25700000000000001</v>
      </c>
      <c r="T9" s="1">
        <v>0.252</v>
      </c>
      <c r="U9" s="1">
        <v>0.27900000000000003</v>
      </c>
      <c r="V9" s="1">
        <v>0.27</v>
      </c>
      <c r="W9" s="1">
        <v>0.26700000000000002</v>
      </c>
      <c r="X9" s="1">
        <v>0.27</v>
      </c>
      <c r="Y9" s="1">
        <v>0.26500000000000001</v>
      </c>
      <c r="Z9" s="1">
        <v>0.27200000000000002</v>
      </c>
    </row>
    <row r="10" spans="1:31" x14ac:dyDescent="0.35">
      <c r="A10" s="18">
        <v>3200</v>
      </c>
      <c r="B10" s="88">
        <v>0.76500000000000001</v>
      </c>
      <c r="C10" s="88">
        <v>0.64300000000000002</v>
      </c>
      <c r="D10" s="88">
        <v>0.74199999999999999</v>
      </c>
      <c r="E10" s="19">
        <f t="shared" si="0"/>
        <v>0.71666666666666667</v>
      </c>
      <c r="F10" s="19">
        <f t="shared" si="1"/>
        <v>0.63933333333333331</v>
      </c>
      <c r="G10" s="19">
        <f t="shared" si="2"/>
        <v>6.4825406541982697E-2</v>
      </c>
      <c r="H10" s="20">
        <f t="shared" si="3"/>
        <v>0.2546083394981058</v>
      </c>
      <c r="I10" s="17"/>
      <c r="J10" s="17"/>
      <c r="N10" s="3" t="s">
        <v>10</v>
      </c>
      <c r="O10" s="95">
        <v>0.76500000000000001</v>
      </c>
      <c r="P10" s="95">
        <v>0.64300000000000002</v>
      </c>
      <c r="Q10" s="95">
        <v>0.74199999999999999</v>
      </c>
      <c r="R10" s="100">
        <v>0.114</v>
      </c>
      <c r="S10" s="100">
        <v>0.107</v>
      </c>
      <c r="T10" s="100">
        <v>0.109</v>
      </c>
      <c r="U10" s="1"/>
      <c r="V10" s="1"/>
      <c r="W10" s="1"/>
      <c r="X10" s="1"/>
      <c r="Y10" s="1"/>
      <c r="Z10" s="1"/>
    </row>
    <row r="11" spans="1:31" ht="15" thickBot="1" x14ac:dyDescent="0.4">
      <c r="A11" s="21">
        <v>4000</v>
      </c>
      <c r="B11" s="88">
        <v>0.92600000000000005</v>
      </c>
      <c r="C11" s="88">
        <v>0.95899999999999996</v>
      </c>
      <c r="D11" s="88">
        <v>0.92200000000000004</v>
      </c>
      <c r="E11" s="23">
        <f>AVERAGE(B11:D11)</f>
        <v>0.93566666666666665</v>
      </c>
      <c r="F11" s="23">
        <f t="shared" si="1"/>
        <v>0.85833333333333328</v>
      </c>
      <c r="G11" s="23">
        <f t="shared" si="2"/>
        <v>2.0305992547357331E-2</v>
      </c>
      <c r="H11" s="24">
        <f t="shared" si="3"/>
        <v>0.14249909665453087</v>
      </c>
      <c r="I11" s="17"/>
      <c r="J11" s="17"/>
      <c r="N11" s="3" t="s">
        <v>11</v>
      </c>
      <c r="O11" s="95">
        <v>0.92600000000000005</v>
      </c>
      <c r="P11" s="95">
        <v>0.95899999999999996</v>
      </c>
      <c r="Q11" s="95">
        <v>0.92200000000000004</v>
      </c>
      <c r="R11" s="1"/>
      <c r="S11" s="1"/>
      <c r="T11" s="1"/>
      <c r="U11" s="1"/>
      <c r="V11" s="1"/>
      <c r="W11" s="1"/>
      <c r="X11" s="1"/>
      <c r="Y11" s="1"/>
      <c r="Z11" s="1"/>
    </row>
    <row r="13" spans="1:31" x14ac:dyDescent="0.35">
      <c r="S13" s="25"/>
    </row>
    <row r="14" spans="1:31" ht="15" thickBot="1" x14ac:dyDescent="0.4">
      <c r="X14" s="106"/>
      <c r="Y14" s="106"/>
      <c r="Z14" s="106"/>
      <c r="AA14" s="106"/>
      <c r="AB14" s="106"/>
      <c r="AC14" s="106"/>
    </row>
    <row r="15" spans="1:31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1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3">
        <v>0.26200000000000001</v>
      </c>
      <c r="D17" s="93">
        <v>0.23899999999999999</v>
      </c>
      <c r="E17" s="93">
        <v>0.254</v>
      </c>
      <c r="F17" s="92">
        <v>0.114</v>
      </c>
      <c r="G17" s="92">
        <v>0.107</v>
      </c>
      <c r="H17" s="92">
        <v>0.109</v>
      </c>
      <c r="I17" s="43">
        <f>AVERAGE(C17:E17)</f>
        <v>0.25166666666666665</v>
      </c>
      <c r="J17" s="20">
        <f>AVERAGE(C17:E17)-AVERAGE(F17:H17)</f>
        <v>0.14166666666666666</v>
      </c>
      <c r="K17" s="17">
        <f>AVERAGE(F17:H17)</f>
        <v>0.11</v>
      </c>
      <c r="S17" s="25"/>
    </row>
    <row r="18" spans="1:19" x14ac:dyDescent="0.35">
      <c r="A18" s="18" t="s">
        <v>33</v>
      </c>
      <c r="B18" s="1">
        <v>4</v>
      </c>
      <c r="C18" s="93">
        <v>0.25700000000000001</v>
      </c>
      <c r="D18" s="93">
        <v>0.25800000000000001</v>
      </c>
      <c r="E18" s="93">
        <v>0.26500000000000001</v>
      </c>
      <c r="F18" s="92">
        <v>0.114</v>
      </c>
      <c r="G18" s="92">
        <v>0.107</v>
      </c>
      <c r="H18" s="92">
        <v>0.109</v>
      </c>
      <c r="I18" s="43">
        <f>AVERAGE(C18:E18)</f>
        <v>0.26</v>
      </c>
      <c r="J18" s="20">
        <f>AVERAGE(C18:E18)-AVERAGE(F18:H18)</f>
        <v>0.15000000000000002</v>
      </c>
      <c r="K18" s="17">
        <f t="shared" ref="K18" si="4">AVERAGE(F18:H18)</f>
        <v>0.11</v>
      </c>
      <c r="S18" s="25"/>
    </row>
    <row r="19" spans="1:19" x14ac:dyDescent="0.35">
      <c r="A19" s="18" t="s">
        <v>35</v>
      </c>
      <c r="B19" s="1">
        <v>4</v>
      </c>
      <c r="C19" s="87">
        <v>0.27600000000000002</v>
      </c>
      <c r="D19" s="87">
        <v>0.27800000000000002</v>
      </c>
      <c r="E19" s="87">
        <v>0.28000000000000003</v>
      </c>
      <c r="F19" s="92">
        <v>0.114</v>
      </c>
      <c r="G19" s="92">
        <v>0.107</v>
      </c>
      <c r="H19" s="92">
        <v>0.109</v>
      </c>
      <c r="I19" s="43">
        <f>AVERAGE(C19:E19)</f>
        <v>0.27800000000000002</v>
      </c>
      <c r="J19" s="20">
        <f>AVERAGE(C19:E19)-AVERAGE(F19:H19)</f>
        <v>0.16800000000000004</v>
      </c>
      <c r="K19" s="17">
        <f t="shared" ref="K19:K20" si="5">AVERAGE(F19:H19)</f>
        <v>0.11</v>
      </c>
      <c r="S19" s="25"/>
    </row>
    <row r="20" spans="1:19" x14ac:dyDescent="0.35">
      <c r="A20" s="18" t="s">
        <v>36</v>
      </c>
      <c r="B20" s="1">
        <v>4</v>
      </c>
      <c r="C20" s="87">
        <v>0.28299999999999997</v>
      </c>
      <c r="D20" s="87">
        <v>0.27300000000000002</v>
      </c>
      <c r="E20" s="87">
        <v>0.27700000000000002</v>
      </c>
      <c r="F20" s="92">
        <v>0.114</v>
      </c>
      <c r="G20" s="92">
        <v>0.107</v>
      </c>
      <c r="H20" s="92">
        <v>0.109</v>
      </c>
      <c r="I20" s="43">
        <f>AVERAGE(C20:E20)</f>
        <v>0.27766666666666667</v>
      </c>
      <c r="J20" s="20">
        <f>AVERAGE(C20:E20)-AVERAGE(F20:H20)</f>
        <v>0.16766666666666669</v>
      </c>
      <c r="K20" s="17">
        <f t="shared" si="5"/>
        <v>0.11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</row>
    <row r="24" spans="1:19" x14ac:dyDescent="0.35">
      <c r="A24" s="18" t="s">
        <v>32</v>
      </c>
      <c r="B24" s="63">
        <f>(J17-$N$26)/$N$25</f>
        <v>840.63808210837783</v>
      </c>
      <c r="C24" s="1">
        <v>60</v>
      </c>
      <c r="D24" s="64">
        <f>(B24*B17)/2</f>
        <v>1681.2761642167557</v>
      </c>
      <c r="E24" s="65">
        <f>D24/1000</f>
        <v>1.6812761642167557</v>
      </c>
      <c r="F24" s="65">
        <f>(E24/1)/(C24/30)</f>
        <v>0.84063808210837787</v>
      </c>
      <c r="G24" s="1">
        <v>0.6</v>
      </c>
      <c r="H24" s="1">
        <v>1</v>
      </c>
      <c r="I24" s="65">
        <f>F24/1</f>
        <v>0.84063808210837787</v>
      </c>
      <c r="J24" s="66">
        <f>I24/(G24*H24)</f>
        <v>1.4010634701806299</v>
      </c>
      <c r="K24" s="114">
        <f>AVERAGE(J24:J25)</f>
        <v>1.4326608923609698</v>
      </c>
      <c r="L24" s="114">
        <f>AVERAGE(I24:I25)</f>
        <v>0.85959653541658199</v>
      </c>
      <c r="N24" s="25" t="s">
        <v>51</v>
      </c>
    </row>
    <row r="25" spans="1:19" ht="15" thickBot="1" x14ac:dyDescent="0.4">
      <c r="A25" s="18" t="s">
        <v>33</v>
      </c>
      <c r="B25" s="63">
        <f>(J18-$N$26)/$N$25</f>
        <v>878.55498872478597</v>
      </c>
      <c r="C25" s="1">
        <v>60</v>
      </c>
      <c r="D25" s="64">
        <f>(B25*B18)/2</f>
        <v>1757.1099774495719</v>
      </c>
      <c r="E25" s="65">
        <f t="shared" ref="E25:E27" si="6">D25/1000</f>
        <v>1.757109977449572</v>
      </c>
      <c r="F25" s="65">
        <f t="shared" ref="F25:F27" si="7">(E25/1)/(C25/30)</f>
        <v>0.87855498872478599</v>
      </c>
      <c r="G25" s="1">
        <v>0.6</v>
      </c>
      <c r="H25" s="1">
        <v>1</v>
      </c>
      <c r="I25" s="65">
        <f t="shared" ref="I25:I27" si="8">F25/1</f>
        <v>0.87855498872478599</v>
      </c>
      <c r="J25" s="66">
        <f t="shared" ref="J25:J27" si="9">I25/(G25*H25)</f>
        <v>1.4642583145413099</v>
      </c>
      <c r="K25" s="115"/>
      <c r="L25" s="115"/>
      <c r="M25" t="s">
        <v>52</v>
      </c>
      <c r="N25">
        <f>SLOPE(F5:F11,A5:A11)</f>
        <v>2.1977882894400405E-4</v>
      </c>
    </row>
    <row r="26" spans="1:19" x14ac:dyDescent="0.35">
      <c r="A26" s="18" t="s">
        <v>35</v>
      </c>
      <c r="B26" s="63">
        <f>(J19-$N$26)/$N$25</f>
        <v>960.45550701622756</v>
      </c>
      <c r="C26" s="73">
        <v>60</v>
      </c>
      <c r="D26" s="64">
        <f>(B26*B19)/2</f>
        <v>1920.9110140324551</v>
      </c>
      <c r="E26" s="65">
        <f t="shared" si="6"/>
        <v>1.920911014032455</v>
      </c>
      <c r="F26" s="65">
        <f t="shared" si="7"/>
        <v>0.96045550701622751</v>
      </c>
      <c r="G26" s="1">
        <v>0.6</v>
      </c>
      <c r="H26" s="74">
        <v>1</v>
      </c>
      <c r="I26" s="65">
        <f t="shared" si="8"/>
        <v>0.96045550701622751</v>
      </c>
      <c r="J26" s="66">
        <f t="shared" si="9"/>
        <v>1.6007591783603792</v>
      </c>
      <c r="K26" s="114">
        <f>AVERAGE(J26:J27)</f>
        <v>1.5994952814731658</v>
      </c>
      <c r="L26" s="114">
        <f>AVERAGE(I26:I27)</f>
        <v>0.95969716888389933</v>
      </c>
      <c r="M26" t="s">
        <v>53</v>
      </c>
      <c r="N26">
        <f>INTERCEPT(F5:F11,A5:A11)</f>
        <v>-4.3087786584846133E-2</v>
      </c>
    </row>
    <row r="27" spans="1:19" ht="15" thickBot="1" x14ac:dyDescent="0.4">
      <c r="A27" s="18" t="s">
        <v>36</v>
      </c>
      <c r="B27" s="63">
        <f>(J20-$N$26)/$N$25</f>
        <v>958.93883075157123</v>
      </c>
      <c r="C27" s="73">
        <v>60</v>
      </c>
      <c r="D27" s="64">
        <f>(B27*B20)/2</f>
        <v>1917.8776615031425</v>
      </c>
      <c r="E27" s="65">
        <f t="shared" si="6"/>
        <v>1.9178776615031425</v>
      </c>
      <c r="F27" s="65">
        <f t="shared" si="7"/>
        <v>0.95893883075157127</v>
      </c>
      <c r="G27" s="1">
        <v>0.6</v>
      </c>
      <c r="H27" s="74">
        <v>1</v>
      </c>
      <c r="I27" s="65">
        <f t="shared" si="8"/>
        <v>0.95893883075157127</v>
      </c>
      <c r="J27" s="66">
        <f t="shared" si="9"/>
        <v>1.5982313845859522</v>
      </c>
      <c r="K27" s="116"/>
      <c r="L27" s="11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A1973-95DB-4241-9586-D50DFCECE488}">
  <dimension ref="A1:AE27"/>
  <sheetViews>
    <sheetView tabSelected="1" workbookViewId="0">
      <selection activeCell="Q27" sqref="Q27"/>
    </sheetView>
  </sheetViews>
  <sheetFormatPr defaultRowHeight="14.5" x14ac:dyDescent="0.35"/>
  <sheetData>
    <row r="1" spans="1:31" x14ac:dyDescent="0.35">
      <c r="A1" s="123" t="s">
        <v>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</row>
    <row r="2" spans="1:31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</row>
    <row r="3" spans="1:31" ht="73" thickBot="1" x14ac:dyDescent="0.4">
      <c r="A3" s="8" t="s">
        <v>13</v>
      </c>
      <c r="B3" s="9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9" t="s">
        <v>19</v>
      </c>
      <c r="H3" s="11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</row>
    <row r="4" spans="1:31" x14ac:dyDescent="0.35">
      <c r="A4" s="13">
        <v>0</v>
      </c>
      <c r="B4" s="90">
        <v>7.5999999999999998E-2</v>
      </c>
      <c r="C4" s="90">
        <v>7.5999999999999998E-2</v>
      </c>
      <c r="D4" s="90">
        <v>7.5999999999999998E-2</v>
      </c>
      <c r="E4" s="15">
        <f>AVERAGE(B4:D4)</f>
        <v>7.5999999999999998E-2</v>
      </c>
      <c r="F4" s="15">
        <f>E4-$E$4</f>
        <v>0</v>
      </c>
      <c r="G4" s="15">
        <f>_xlfn.STDEV.S(B4:D4)</f>
        <v>0</v>
      </c>
      <c r="H4" s="16">
        <f>SQRT(G4)</f>
        <v>0</v>
      </c>
      <c r="I4" s="17"/>
      <c r="N4" s="3" t="s">
        <v>4</v>
      </c>
      <c r="O4" s="101">
        <v>7.5999999999999998E-2</v>
      </c>
      <c r="P4" s="101">
        <v>7.5999999999999998E-2</v>
      </c>
      <c r="Q4" s="101">
        <v>7.5999999999999998E-2</v>
      </c>
      <c r="R4" s="103">
        <v>0.249</v>
      </c>
      <c r="S4" s="103">
        <v>0.24399999999999999</v>
      </c>
      <c r="T4" s="103">
        <v>0.246</v>
      </c>
      <c r="U4" s="103">
        <v>0.24299999999999999</v>
      </c>
      <c r="V4" s="103">
        <v>0.23699999999999999</v>
      </c>
      <c r="W4" s="103">
        <v>0.24199999999999999</v>
      </c>
      <c r="X4" s="103"/>
      <c r="Y4" s="103"/>
      <c r="Z4" s="103"/>
    </row>
    <row r="5" spans="1:31" x14ac:dyDescent="0.35">
      <c r="A5" s="18">
        <v>300</v>
      </c>
      <c r="B5" s="88">
        <v>0.11600000000000001</v>
      </c>
      <c r="C5" s="88">
        <v>0.11899999999999999</v>
      </c>
      <c r="D5" s="88">
        <v>0.11899999999999999</v>
      </c>
      <c r="E5" s="19">
        <f t="shared" ref="E5:E10" si="0">AVERAGE(B5:D5)</f>
        <v>0.11799999999999999</v>
      </c>
      <c r="F5" s="19">
        <f t="shared" ref="F5:F11" si="1">E5-$E$4</f>
        <v>4.1999999999999996E-2</v>
      </c>
      <c r="G5" s="19">
        <f t="shared" ref="G5:G11" si="2">_xlfn.STDEV.S(B5:D5)</f>
        <v>1.7320508075688709E-3</v>
      </c>
      <c r="H5" s="20">
        <f t="shared" ref="H5:H11" si="3">SQRT(G5)</f>
        <v>4.1617914502878092E-2</v>
      </c>
      <c r="I5" s="17"/>
      <c r="J5" s="17"/>
      <c r="N5" s="3" t="s">
        <v>5</v>
      </c>
      <c r="O5" s="95">
        <v>0.11600000000000001</v>
      </c>
      <c r="P5" s="95">
        <v>0.11899999999999999</v>
      </c>
      <c r="Q5" s="95">
        <v>0.11899999999999999</v>
      </c>
      <c r="R5" s="99">
        <v>0.23400000000000001</v>
      </c>
      <c r="S5" s="99">
        <v>0.23200000000000001</v>
      </c>
      <c r="T5" s="99">
        <v>0.23100000000000001</v>
      </c>
      <c r="U5" s="99">
        <v>0.23499999999999999</v>
      </c>
      <c r="V5" s="99">
        <v>0.23499999999999999</v>
      </c>
      <c r="W5" s="99">
        <v>0.23699999999999999</v>
      </c>
      <c r="X5" s="1"/>
      <c r="Y5" s="1"/>
      <c r="Z5" s="1"/>
    </row>
    <row r="6" spans="1:31" x14ac:dyDescent="0.35">
      <c r="A6" s="18">
        <v>600</v>
      </c>
      <c r="B6" s="88">
        <v>0.16500000000000001</v>
      </c>
      <c r="C6" s="88">
        <v>0.16400000000000001</v>
      </c>
      <c r="D6" s="88">
        <v>0.16800000000000001</v>
      </c>
      <c r="E6" s="19">
        <f t="shared" si="0"/>
        <v>0.16566666666666666</v>
      </c>
      <c r="F6" s="19">
        <f t="shared" si="1"/>
        <v>8.9666666666666658E-2</v>
      </c>
      <c r="G6" s="19">
        <f t="shared" si="2"/>
        <v>2.0816659994661348E-3</v>
      </c>
      <c r="H6" s="20">
        <f t="shared" si="3"/>
        <v>4.5625278075493797E-2</v>
      </c>
      <c r="I6" s="17"/>
      <c r="J6" s="17"/>
      <c r="N6" s="3" t="s">
        <v>6</v>
      </c>
      <c r="O6" s="95">
        <v>0.16500000000000001</v>
      </c>
      <c r="P6" s="95">
        <v>0.16400000000000001</v>
      </c>
      <c r="Q6" s="95">
        <v>0.16800000000000001</v>
      </c>
      <c r="R6" s="1">
        <v>0.23799999999999999</v>
      </c>
      <c r="S6" s="1">
        <v>0.24</v>
      </c>
      <c r="T6" s="1">
        <v>0.24</v>
      </c>
      <c r="U6" s="1">
        <v>0.24299999999999999</v>
      </c>
      <c r="V6" s="1">
        <v>0.247</v>
      </c>
      <c r="W6" s="1">
        <v>0.248</v>
      </c>
      <c r="X6" s="1"/>
      <c r="Y6" s="1"/>
      <c r="Z6" s="1"/>
    </row>
    <row r="7" spans="1:31" x14ac:dyDescent="0.35">
      <c r="A7" s="18">
        <v>1200</v>
      </c>
      <c r="B7" s="88">
        <v>0.28799999999999998</v>
      </c>
      <c r="C7" s="88">
        <v>0.28899999999999998</v>
      </c>
      <c r="D7" s="88">
        <v>0.29399999999999998</v>
      </c>
      <c r="E7" s="19">
        <f t="shared" si="0"/>
        <v>0.29033333333333333</v>
      </c>
      <c r="F7" s="19">
        <f t="shared" si="1"/>
        <v>0.21433333333333332</v>
      </c>
      <c r="G7" s="19">
        <f t="shared" si="2"/>
        <v>3.2145502536643214E-3</v>
      </c>
      <c r="H7" s="20">
        <f t="shared" si="3"/>
        <v>5.6697003921409472E-2</v>
      </c>
      <c r="I7" s="17"/>
      <c r="J7" s="17"/>
      <c r="N7" s="3" t="s">
        <v>7</v>
      </c>
      <c r="O7" s="95">
        <v>0.28799999999999998</v>
      </c>
      <c r="P7" s="95">
        <v>0.28899999999999998</v>
      </c>
      <c r="Q7" s="95">
        <v>0.29399999999999998</v>
      </c>
      <c r="R7" s="99">
        <v>0.22800000000000001</v>
      </c>
      <c r="S7" s="99">
        <v>0.22700000000000001</v>
      </c>
      <c r="T7" s="99">
        <v>0.223</v>
      </c>
      <c r="U7" s="99">
        <v>0.22800000000000001</v>
      </c>
      <c r="V7" s="99">
        <v>0.22700000000000001</v>
      </c>
      <c r="W7" s="99">
        <v>0.221</v>
      </c>
      <c r="X7" s="1"/>
      <c r="Y7" s="1"/>
      <c r="Z7" s="1"/>
    </row>
    <row r="8" spans="1:31" x14ac:dyDescent="0.35">
      <c r="A8" s="18">
        <v>2000</v>
      </c>
      <c r="B8" s="88">
        <v>0.46500000000000002</v>
      </c>
      <c r="C8" s="88">
        <v>0.47399999999999998</v>
      </c>
      <c r="D8" s="88">
        <v>0.46899999999999997</v>
      </c>
      <c r="E8" s="19">
        <f t="shared" si="0"/>
        <v>0.46933333333333332</v>
      </c>
      <c r="F8" s="19">
        <f t="shared" si="1"/>
        <v>0.39333333333333331</v>
      </c>
      <c r="G8" s="19">
        <f t="shared" si="2"/>
        <v>4.5092497528228716E-3</v>
      </c>
      <c r="H8" s="20">
        <f t="shared" si="3"/>
        <v>6.7150947519918666E-2</v>
      </c>
      <c r="I8" s="17"/>
      <c r="J8" s="17"/>
      <c r="N8" s="3" t="s">
        <v>8</v>
      </c>
      <c r="O8" s="95">
        <v>0.46500000000000002</v>
      </c>
      <c r="P8" s="95">
        <v>0.47399999999999998</v>
      </c>
      <c r="Q8" s="95">
        <v>0.46899999999999997</v>
      </c>
      <c r="R8" s="1">
        <v>0.26400000000000001</v>
      </c>
      <c r="S8" s="1">
        <v>0.26100000000000001</v>
      </c>
      <c r="T8" s="1">
        <v>0.25900000000000001</v>
      </c>
      <c r="U8" s="1">
        <v>0.26300000000000001</v>
      </c>
      <c r="V8" s="1">
        <v>0.26900000000000002</v>
      </c>
      <c r="W8" s="1">
        <v>0.26800000000000002</v>
      </c>
      <c r="X8" s="1"/>
      <c r="Y8" s="1"/>
      <c r="Z8" s="1"/>
    </row>
    <row r="9" spans="1:31" x14ac:dyDescent="0.35">
      <c r="A9" s="18">
        <v>2500</v>
      </c>
      <c r="B9" s="88">
        <v>0.56999999999999995</v>
      </c>
      <c r="C9" s="88">
        <v>0.55800000000000005</v>
      </c>
      <c r="D9" s="88">
        <v>0.57599999999999996</v>
      </c>
      <c r="E9" s="19">
        <f t="shared" si="0"/>
        <v>0.56800000000000006</v>
      </c>
      <c r="F9" s="19">
        <f t="shared" si="1"/>
        <v>0.49200000000000005</v>
      </c>
      <c r="G9" s="19">
        <f t="shared" si="2"/>
        <v>9.1651513899116271E-3</v>
      </c>
      <c r="H9" s="20">
        <f t="shared" si="3"/>
        <v>9.5734797173815681E-2</v>
      </c>
      <c r="I9" s="17"/>
      <c r="J9" s="17"/>
      <c r="N9" s="3" t="s">
        <v>9</v>
      </c>
      <c r="O9" s="95">
        <v>0.56999999999999995</v>
      </c>
      <c r="P9" s="95">
        <v>0.55800000000000005</v>
      </c>
      <c r="Q9" s="95">
        <v>0.57599999999999996</v>
      </c>
      <c r="R9" s="99">
        <v>0.26</v>
      </c>
      <c r="S9" s="99">
        <v>0.26500000000000001</v>
      </c>
      <c r="T9" s="99">
        <v>0.25700000000000001</v>
      </c>
      <c r="U9" s="99">
        <v>0.26400000000000001</v>
      </c>
      <c r="V9" s="99">
        <v>0.26500000000000001</v>
      </c>
      <c r="W9" s="99">
        <v>0.26500000000000001</v>
      </c>
      <c r="X9" s="1"/>
      <c r="Y9" s="1"/>
      <c r="Z9" s="1"/>
    </row>
    <row r="10" spans="1:31" x14ac:dyDescent="0.35">
      <c r="A10" s="18">
        <v>3200</v>
      </c>
      <c r="B10" s="88">
        <v>0.72699999999999998</v>
      </c>
      <c r="C10" s="88">
        <v>0.68100000000000005</v>
      </c>
      <c r="D10" s="88">
        <v>0.72</v>
      </c>
      <c r="E10" s="19">
        <f t="shared" si="0"/>
        <v>0.70933333333333337</v>
      </c>
      <c r="F10" s="19">
        <f t="shared" si="1"/>
        <v>0.63333333333333341</v>
      </c>
      <c r="G10" s="19">
        <f t="shared" si="2"/>
        <v>2.4785748593361696E-2</v>
      </c>
      <c r="H10" s="20">
        <f t="shared" si="3"/>
        <v>0.15743490271652502</v>
      </c>
      <c r="I10" s="17"/>
      <c r="J10" s="17"/>
      <c r="N10" s="3" t="s">
        <v>10</v>
      </c>
      <c r="O10" s="95">
        <v>0.72699999999999998</v>
      </c>
      <c r="P10" s="95">
        <v>0.68100000000000005</v>
      </c>
      <c r="Q10" s="95">
        <v>0.72</v>
      </c>
      <c r="R10" s="100">
        <v>0.106</v>
      </c>
      <c r="S10" s="100">
        <v>0.108</v>
      </c>
      <c r="T10" s="100">
        <v>0.106</v>
      </c>
      <c r="U10" s="1"/>
      <c r="V10" s="1"/>
      <c r="W10" s="1"/>
      <c r="X10" s="1"/>
      <c r="Y10" s="1"/>
      <c r="Z10" s="1"/>
    </row>
    <row r="11" spans="1:31" ht="15" thickBot="1" x14ac:dyDescent="0.4">
      <c r="A11" s="21">
        <v>4000</v>
      </c>
      <c r="B11" s="88">
        <v>0.84099999999999997</v>
      </c>
      <c r="C11" s="88"/>
      <c r="D11" s="88">
        <v>0.80900000000000005</v>
      </c>
      <c r="E11" s="23">
        <f>AVERAGE(B11:D11)</f>
        <v>0.82499999999999996</v>
      </c>
      <c r="F11" s="23">
        <f t="shared" si="1"/>
        <v>0.749</v>
      </c>
      <c r="G11" s="23">
        <f t="shared" si="2"/>
        <v>2.2627416997969461E-2</v>
      </c>
      <c r="H11" s="24">
        <f t="shared" si="3"/>
        <v>0.15042412372345554</v>
      </c>
      <c r="I11" s="17"/>
      <c r="J11" s="17"/>
      <c r="N11" s="3" t="s">
        <v>11</v>
      </c>
      <c r="O11" s="95">
        <v>0.84099999999999997</v>
      </c>
      <c r="P11" s="95">
        <v>0.77300000000000002</v>
      </c>
      <c r="Q11" s="95">
        <v>0.80900000000000005</v>
      </c>
      <c r="R11" s="1"/>
      <c r="S11" s="1"/>
      <c r="T11" s="1"/>
      <c r="U11" s="1"/>
      <c r="V11" s="1"/>
      <c r="W11" s="1"/>
      <c r="X11" s="1"/>
      <c r="Y11" s="1"/>
      <c r="Z11" s="1"/>
    </row>
    <row r="13" spans="1:31" x14ac:dyDescent="0.35">
      <c r="S13" s="25"/>
    </row>
    <row r="14" spans="1:31" ht="15" thickBot="1" x14ac:dyDescent="0.4">
      <c r="X14" s="106"/>
      <c r="Y14" s="106"/>
      <c r="Z14" s="106"/>
      <c r="AA14" s="106"/>
      <c r="AB14" s="106"/>
      <c r="AC14" s="106"/>
    </row>
    <row r="15" spans="1:31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1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85">
        <v>0.23400000000000001</v>
      </c>
      <c r="D17" s="85">
        <v>0.23200000000000001</v>
      </c>
      <c r="E17" s="85">
        <v>0.23100000000000001</v>
      </c>
      <c r="F17" s="92">
        <v>0.106</v>
      </c>
      <c r="G17" s="92">
        <v>0.108</v>
      </c>
      <c r="H17" s="92">
        <v>0.106</v>
      </c>
      <c r="I17" s="43">
        <f>AVERAGE(C17:E17)</f>
        <v>0.23233333333333336</v>
      </c>
      <c r="J17" s="20">
        <f>AVERAGE(C17:E17)-AVERAGE(F17:H17)</f>
        <v>0.1256666666666667</v>
      </c>
      <c r="K17" s="17">
        <f>AVERAGE(F17:H17)</f>
        <v>0.10666666666666667</v>
      </c>
      <c r="S17" s="25"/>
    </row>
    <row r="18" spans="1:19" x14ac:dyDescent="0.35">
      <c r="A18" s="18" t="s">
        <v>33</v>
      </c>
      <c r="B18" s="1">
        <v>4</v>
      </c>
      <c r="C18" s="85">
        <v>0.23499999999999999</v>
      </c>
      <c r="D18" s="85">
        <v>0.23499999999999999</v>
      </c>
      <c r="E18" s="85">
        <v>0.23699999999999999</v>
      </c>
      <c r="F18" s="92">
        <v>0.106</v>
      </c>
      <c r="G18" s="92">
        <v>0.108</v>
      </c>
      <c r="H18" s="92">
        <v>0.106</v>
      </c>
      <c r="I18" s="43">
        <f>AVERAGE(C18:E18)</f>
        <v>0.23566666666666666</v>
      </c>
      <c r="J18" s="20">
        <f>AVERAGE(C18:E18)-AVERAGE(F18:H18)</f>
        <v>0.129</v>
      </c>
      <c r="K18" s="17">
        <f t="shared" ref="K18" si="4">AVERAGE(F18:H18)</f>
        <v>0.10666666666666667</v>
      </c>
      <c r="S18" s="25"/>
    </row>
    <row r="19" spans="1:19" x14ac:dyDescent="0.35">
      <c r="A19" s="18" t="s">
        <v>35</v>
      </c>
      <c r="B19" s="1">
        <v>4</v>
      </c>
      <c r="C19" s="85">
        <v>0.26</v>
      </c>
      <c r="D19" s="85">
        <v>0.26500000000000001</v>
      </c>
      <c r="E19" s="85">
        <v>0.25700000000000001</v>
      </c>
      <c r="F19" s="92">
        <v>0.106</v>
      </c>
      <c r="G19" s="92">
        <v>0.108</v>
      </c>
      <c r="H19" s="92">
        <v>0.106</v>
      </c>
      <c r="I19" s="43">
        <f>AVERAGE(C19:E19)</f>
        <v>0.26066666666666666</v>
      </c>
      <c r="J19" s="20">
        <f>AVERAGE(C19:E19)-AVERAGE(F19:H19)</f>
        <v>0.15399999999999997</v>
      </c>
      <c r="K19" s="17">
        <f t="shared" ref="K19:K20" si="5">AVERAGE(F19:H19)</f>
        <v>0.10666666666666667</v>
      </c>
      <c r="S19" s="25"/>
    </row>
    <row r="20" spans="1:19" x14ac:dyDescent="0.35">
      <c r="A20" s="18" t="s">
        <v>36</v>
      </c>
      <c r="B20" s="1">
        <v>4</v>
      </c>
      <c r="C20" s="85">
        <v>0.26400000000000001</v>
      </c>
      <c r="D20" s="85">
        <v>0.26500000000000001</v>
      </c>
      <c r="E20" s="85">
        <v>0.26500000000000001</v>
      </c>
      <c r="F20" s="92">
        <v>0.106</v>
      </c>
      <c r="G20" s="92">
        <v>0.108</v>
      </c>
      <c r="H20" s="92">
        <v>0.106</v>
      </c>
      <c r="I20" s="43">
        <f>AVERAGE(C20:E20)</f>
        <v>0.26466666666666666</v>
      </c>
      <c r="J20" s="20">
        <f>AVERAGE(C20:E20)-AVERAGE(F20:H20)</f>
        <v>0.15799999999999997</v>
      </c>
      <c r="K20" s="17">
        <f t="shared" si="5"/>
        <v>0.10666666666666667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  <c r="Q23" t="s">
        <v>82</v>
      </c>
    </row>
    <row r="24" spans="1:19" x14ac:dyDescent="0.35">
      <c r="A24" s="18" t="s">
        <v>32</v>
      </c>
      <c r="B24" s="63">
        <f>(J17-$N$26)/$N$25</f>
        <v>719.08272614066755</v>
      </c>
      <c r="C24" s="1">
        <v>60</v>
      </c>
      <c r="D24" s="64">
        <f>(B24*B17)/2</f>
        <v>1438.1654522813351</v>
      </c>
      <c r="E24" s="65">
        <f>D24/1000</f>
        <v>1.4381654522813352</v>
      </c>
      <c r="F24" s="65">
        <f>(E24/1)/(C24/30)</f>
        <v>0.71908272614066759</v>
      </c>
      <c r="G24" s="1">
        <v>0.6</v>
      </c>
      <c r="H24" s="1">
        <v>1</v>
      </c>
      <c r="I24" s="65">
        <f>F24/1</f>
        <v>0.71908272614066759</v>
      </c>
      <c r="J24" s="66">
        <f>I24/(G24*H24)</f>
        <v>1.1984712102344461</v>
      </c>
      <c r="K24" s="114">
        <f>AVERAGE(J24:J25)</f>
        <v>1.2125145604154905</v>
      </c>
      <c r="L24" s="114">
        <f>AVERAGE(I24:I25)</f>
        <v>0.72750873624929424</v>
      </c>
      <c r="N24" s="25" t="s">
        <v>51</v>
      </c>
      <c r="Q24">
        <f>_xlfn.STDEV.S(J24:J25)</f>
        <v>1.9860296287187666E-2</v>
      </c>
    </row>
    <row r="25" spans="1:19" ht="15" thickBot="1" x14ac:dyDescent="0.4">
      <c r="A25" s="18" t="s">
        <v>33</v>
      </c>
      <c r="B25" s="63">
        <f>(J18-$N$26)/$N$25</f>
        <v>735.93474635792097</v>
      </c>
      <c r="C25" s="1">
        <v>60</v>
      </c>
      <c r="D25" s="64">
        <f>(B25*B18)/2</f>
        <v>1471.8694927158419</v>
      </c>
      <c r="E25" s="65">
        <f t="shared" ref="E25:E27" si="6">D25/1000</f>
        <v>1.471869492715842</v>
      </c>
      <c r="F25" s="65">
        <f t="shared" ref="F25:F27" si="7">(E25/1)/(C25/30)</f>
        <v>0.735934746357921</v>
      </c>
      <c r="G25" s="1">
        <v>0.6</v>
      </c>
      <c r="H25" s="1">
        <v>1</v>
      </c>
      <c r="I25" s="65">
        <f t="shared" ref="I25:I27" si="8">F25/1</f>
        <v>0.735934746357921</v>
      </c>
      <c r="J25" s="66">
        <f t="shared" ref="J25:J27" si="9">I25/(G25*H25)</f>
        <v>1.226557910596535</v>
      </c>
      <c r="K25" s="115"/>
      <c r="L25" s="115"/>
      <c r="M25" t="s">
        <v>52</v>
      </c>
      <c r="N25" s="89">
        <f>SLOPE(F5:F11,A5:A11)</f>
        <v>1.9780022159720446E-4</v>
      </c>
    </row>
    <row r="26" spans="1:19" x14ac:dyDescent="0.35">
      <c r="A26" s="18" t="s">
        <v>35</v>
      </c>
      <c r="B26" s="63">
        <f>(J19-$N$26)/$N$25</f>
        <v>862.32489798732286</v>
      </c>
      <c r="C26" s="73">
        <v>60</v>
      </c>
      <c r="D26" s="64">
        <f>(B26*B19)/2</f>
        <v>1724.6497959746457</v>
      </c>
      <c r="E26" s="65">
        <f t="shared" si="6"/>
        <v>1.7246497959746456</v>
      </c>
      <c r="F26" s="65">
        <f t="shared" si="7"/>
        <v>0.86232489798732281</v>
      </c>
      <c r="G26" s="1">
        <v>0.6</v>
      </c>
      <c r="H26" s="74">
        <v>1</v>
      </c>
      <c r="I26" s="65">
        <f t="shared" si="8"/>
        <v>0.86232489798732281</v>
      </c>
      <c r="J26" s="66">
        <f t="shared" si="9"/>
        <v>1.4372081633122047</v>
      </c>
      <c r="K26" s="114">
        <f>AVERAGE(J26:J27)</f>
        <v>1.4540601835294584</v>
      </c>
      <c r="L26" s="114">
        <f>AVERAGE(I26:I27)</f>
        <v>0.87243611011767497</v>
      </c>
      <c r="M26" t="s">
        <v>53</v>
      </c>
      <c r="N26">
        <f>INTERCEPT(F5:F11,A5:A11)</f>
        <v>-1.6568055910679225E-2</v>
      </c>
      <c r="Q26">
        <f>_xlfn.STDEV.S(J26:J27)</f>
        <v>2.383235554462567E-2</v>
      </c>
    </row>
    <row r="27" spans="1:19" ht="15" thickBot="1" x14ac:dyDescent="0.4">
      <c r="A27" s="18" t="s">
        <v>36</v>
      </c>
      <c r="B27" s="63">
        <f>(J20-$N$26)/$N$25</f>
        <v>882.54732224802717</v>
      </c>
      <c r="C27" s="73">
        <v>60</v>
      </c>
      <c r="D27" s="64">
        <f>(B27*B20)/2</f>
        <v>1765.0946444960543</v>
      </c>
      <c r="E27" s="65">
        <f t="shared" si="6"/>
        <v>1.7650946444960542</v>
      </c>
      <c r="F27" s="65">
        <f t="shared" si="7"/>
        <v>0.88254732224802712</v>
      </c>
      <c r="G27" s="1">
        <v>0.6</v>
      </c>
      <c r="H27" s="74">
        <v>1</v>
      </c>
      <c r="I27" s="65">
        <f t="shared" si="8"/>
        <v>0.88254732224802712</v>
      </c>
      <c r="J27" s="66">
        <f t="shared" si="9"/>
        <v>1.4709122037467119</v>
      </c>
      <c r="K27" s="116"/>
      <c r="L27" s="11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AC4F-690A-4750-93C1-8DD83563D498}">
  <dimension ref="A1:AE27"/>
  <sheetViews>
    <sheetView workbookViewId="0">
      <selection activeCell="Q23" sqref="Q23:Q27"/>
    </sheetView>
  </sheetViews>
  <sheetFormatPr defaultRowHeight="14.5" x14ac:dyDescent="0.35"/>
  <sheetData>
    <row r="1" spans="1:31" x14ac:dyDescent="0.35">
      <c r="A1" s="125" t="s">
        <v>57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</row>
    <row r="2" spans="1:31" ht="15" thickBot="1" x14ac:dyDescent="0.4">
      <c r="A2" t="s">
        <v>12</v>
      </c>
      <c r="D2" s="106" t="s">
        <v>3</v>
      </c>
      <c r="E2" s="106"/>
      <c r="F2" s="106"/>
      <c r="G2" s="106"/>
      <c r="H2" s="106"/>
      <c r="I2" s="106"/>
      <c r="N2" s="109" t="s">
        <v>2</v>
      </c>
      <c r="O2" s="110"/>
      <c r="P2" s="109"/>
      <c r="Q2" s="124"/>
      <c r="R2" s="110"/>
      <c r="S2" s="109"/>
      <c r="T2" s="124"/>
      <c r="U2" s="124"/>
      <c r="V2" s="82"/>
      <c r="W2" s="1"/>
      <c r="X2" s="1"/>
      <c r="Y2" s="1"/>
      <c r="Z2" s="1"/>
    </row>
    <row r="3" spans="1:31" ht="73" thickBot="1" x14ac:dyDescent="0.4">
      <c r="A3" s="83" t="s">
        <v>13</v>
      </c>
      <c r="B3" s="30" t="s">
        <v>14</v>
      </c>
      <c r="C3" s="30" t="s">
        <v>15</v>
      </c>
      <c r="D3" s="30" t="s">
        <v>16</v>
      </c>
      <c r="E3" s="30" t="s">
        <v>17</v>
      </c>
      <c r="F3" s="31" t="s">
        <v>18</v>
      </c>
      <c r="G3" s="30" t="s">
        <v>19</v>
      </c>
      <c r="H3" s="84" t="s">
        <v>20</v>
      </c>
      <c r="I3" s="12"/>
      <c r="J3" s="77"/>
      <c r="N3" s="1"/>
      <c r="O3" s="2">
        <v>1</v>
      </c>
      <c r="P3" s="2">
        <v>2</v>
      </c>
      <c r="Q3" s="2">
        <v>3</v>
      </c>
      <c r="R3" s="2">
        <v>4</v>
      </c>
      <c r="S3" s="2">
        <v>5</v>
      </c>
      <c r="T3" s="2">
        <v>6</v>
      </c>
      <c r="U3" s="2">
        <v>7</v>
      </c>
      <c r="V3" s="2">
        <v>8</v>
      </c>
      <c r="W3" s="2">
        <v>9</v>
      </c>
      <c r="X3" s="2">
        <v>10</v>
      </c>
      <c r="Y3" s="2">
        <v>11</v>
      </c>
      <c r="Z3" s="2">
        <v>12</v>
      </c>
    </row>
    <row r="4" spans="1:31" x14ac:dyDescent="0.35">
      <c r="A4" s="13">
        <v>0</v>
      </c>
      <c r="B4" s="90">
        <v>7.5999999999999998E-2</v>
      </c>
      <c r="C4" s="90">
        <v>7.5999999999999998E-2</v>
      </c>
      <c r="D4" s="90">
        <v>7.5999999999999998E-2</v>
      </c>
      <c r="E4" s="15">
        <f>AVERAGE(B4:D4)</f>
        <v>7.5999999999999998E-2</v>
      </c>
      <c r="F4" s="15">
        <f>E4-$E$4</f>
        <v>0</v>
      </c>
      <c r="G4" s="15">
        <f>_xlfn.STDEV.S(B4:D4)</f>
        <v>0</v>
      </c>
      <c r="H4" s="16">
        <f>SQRT(G4)</f>
        <v>0</v>
      </c>
      <c r="I4" s="17"/>
      <c r="N4" s="3" t="s">
        <v>4</v>
      </c>
      <c r="O4" s="101">
        <v>7.5999999999999998E-2</v>
      </c>
      <c r="P4" s="101">
        <v>7.5999999999999998E-2</v>
      </c>
      <c r="Q4" s="101">
        <v>7.5999999999999998E-2</v>
      </c>
      <c r="R4" s="102">
        <v>0.249</v>
      </c>
      <c r="S4" s="102">
        <v>0.24399999999999999</v>
      </c>
      <c r="T4" s="102">
        <v>0.246</v>
      </c>
      <c r="U4" s="102">
        <v>0.24299999999999999</v>
      </c>
      <c r="V4" s="102">
        <v>0.23699999999999999</v>
      </c>
      <c r="W4" s="102">
        <v>0.24199999999999999</v>
      </c>
      <c r="X4" s="103"/>
      <c r="Y4" s="103"/>
      <c r="Z4" s="103"/>
    </row>
    <row r="5" spans="1:31" x14ac:dyDescent="0.35">
      <c r="A5" s="18">
        <v>300</v>
      </c>
      <c r="B5" s="88">
        <v>0.11600000000000001</v>
      </c>
      <c r="C5" s="88">
        <v>0.11899999999999999</v>
      </c>
      <c r="D5" s="88">
        <v>0.11899999999999999</v>
      </c>
      <c r="E5" s="19">
        <f t="shared" ref="E5:E10" si="0">AVERAGE(B5:D5)</f>
        <v>0.11799999999999999</v>
      </c>
      <c r="F5" s="19">
        <f t="shared" ref="F5:F11" si="1">E5-$E$4</f>
        <v>4.1999999999999996E-2</v>
      </c>
      <c r="G5" s="19">
        <f t="shared" ref="G5:G11" si="2">_xlfn.STDEV.S(B5:D5)</f>
        <v>1.7320508075688709E-3</v>
      </c>
      <c r="H5" s="20">
        <f t="shared" ref="H5:H11" si="3">SQRT(G5)</f>
        <v>4.1617914502878092E-2</v>
      </c>
      <c r="I5" s="17"/>
      <c r="J5" s="17"/>
      <c r="N5" s="3" t="s">
        <v>5</v>
      </c>
      <c r="O5" s="95">
        <v>0.11600000000000001</v>
      </c>
      <c r="P5" s="95">
        <v>0.11899999999999999</v>
      </c>
      <c r="Q5" s="95">
        <v>0.11899999999999999</v>
      </c>
      <c r="R5" s="1">
        <v>0.23400000000000001</v>
      </c>
      <c r="S5" s="1">
        <v>0.23200000000000001</v>
      </c>
      <c r="T5" s="1">
        <v>0.23100000000000001</v>
      </c>
      <c r="U5" s="1">
        <v>0.23499999999999999</v>
      </c>
      <c r="V5" s="1">
        <v>0.23499999999999999</v>
      </c>
      <c r="W5" s="1">
        <v>0.23699999999999999</v>
      </c>
      <c r="X5" s="1"/>
      <c r="Y5" s="1"/>
      <c r="Z5" s="1"/>
    </row>
    <row r="6" spans="1:31" x14ac:dyDescent="0.35">
      <c r="A6" s="18">
        <v>600</v>
      </c>
      <c r="B6" s="88">
        <v>0.16500000000000001</v>
      </c>
      <c r="C6" s="88">
        <v>0.16400000000000001</v>
      </c>
      <c r="D6" s="88">
        <v>0.16800000000000001</v>
      </c>
      <c r="E6" s="19">
        <f t="shared" si="0"/>
        <v>0.16566666666666666</v>
      </c>
      <c r="F6" s="19">
        <f t="shared" si="1"/>
        <v>8.9666666666666658E-2</v>
      </c>
      <c r="G6" s="19">
        <f t="shared" si="2"/>
        <v>2.0816659994661348E-3</v>
      </c>
      <c r="H6" s="20">
        <f t="shared" si="3"/>
        <v>4.5625278075493797E-2</v>
      </c>
      <c r="I6" s="17"/>
      <c r="J6" s="17"/>
      <c r="N6" s="3" t="s">
        <v>6</v>
      </c>
      <c r="O6" s="95">
        <v>0.16500000000000001</v>
      </c>
      <c r="P6" s="95">
        <v>0.16400000000000001</v>
      </c>
      <c r="Q6" s="95">
        <v>0.16800000000000001</v>
      </c>
      <c r="R6" s="104">
        <v>0.23799999999999999</v>
      </c>
      <c r="S6" s="104">
        <v>0.24</v>
      </c>
      <c r="T6" s="104">
        <v>0.24</v>
      </c>
      <c r="U6" s="104">
        <v>0.24299999999999999</v>
      </c>
      <c r="V6" s="104">
        <v>0.247</v>
      </c>
      <c r="W6" s="104">
        <v>0.248</v>
      </c>
      <c r="X6" s="1"/>
      <c r="Y6" s="1"/>
      <c r="Z6" s="1"/>
    </row>
    <row r="7" spans="1:31" x14ac:dyDescent="0.35">
      <c r="A7" s="18">
        <v>1200</v>
      </c>
      <c r="B7" s="88">
        <v>0.28799999999999998</v>
      </c>
      <c r="C7" s="88">
        <v>0.28899999999999998</v>
      </c>
      <c r="D7" s="88">
        <v>0.29399999999999998</v>
      </c>
      <c r="E7" s="19">
        <f t="shared" si="0"/>
        <v>0.29033333333333333</v>
      </c>
      <c r="F7" s="19">
        <f t="shared" si="1"/>
        <v>0.21433333333333332</v>
      </c>
      <c r="G7" s="19">
        <f t="shared" si="2"/>
        <v>3.2145502536643214E-3</v>
      </c>
      <c r="H7" s="20">
        <f t="shared" si="3"/>
        <v>5.6697003921409472E-2</v>
      </c>
      <c r="I7" s="17"/>
      <c r="J7" s="17"/>
      <c r="N7" s="3" t="s">
        <v>7</v>
      </c>
      <c r="O7" s="95">
        <v>0.28799999999999998</v>
      </c>
      <c r="P7" s="95">
        <v>0.28899999999999998</v>
      </c>
      <c r="Q7" s="95">
        <v>0.29399999999999998</v>
      </c>
      <c r="R7" s="1">
        <v>0.22800000000000001</v>
      </c>
      <c r="S7" s="1">
        <v>0.22700000000000001</v>
      </c>
      <c r="T7" s="1">
        <v>0.223</v>
      </c>
      <c r="U7" s="1">
        <v>0.22800000000000001</v>
      </c>
      <c r="V7" s="1">
        <v>0.22700000000000001</v>
      </c>
      <c r="W7" s="1">
        <v>0.221</v>
      </c>
      <c r="X7" s="1"/>
      <c r="Y7" s="1"/>
      <c r="Z7" s="1"/>
    </row>
    <row r="8" spans="1:31" x14ac:dyDescent="0.35">
      <c r="A8" s="18">
        <v>2000</v>
      </c>
      <c r="B8" s="88">
        <v>0.46500000000000002</v>
      </c>
      <c r="C8" s="88">
        <v>0.47399999999999998</v>
      </c>
      <c r="D8" s="88">
        <v>0.46899999999999997</v>
      </c>
      <c r="E8" s="19">
        <f t="shared" si="0"/>
        <v>0.46933333333333332</v>
      </c>
      <c r="F8" s="19">
        <f t="shared" si="1"/>
        <v>0.39333333333333331</v>
      </c>
      <c r="G8" s="19">
        <f t="shared" si="2"/>
        <v>4.5092497528228716E-3</v>
      </c>
      <c r="H8" s="20">
        <f t="shared" si="3"/>
        <v>6.7150947519918666E-2</v>
      </c>
      <c r="I8" s="17"/>
      <c r="J8" s="17"/>
      <c r="N8" s="3" t="s">
        <v>8</v>
      </c>
      <c r="O8" s="95">
        <v>0.46500000000000002</v>
      </c>
      <c r="P8" s="95">
        <v>0.47399999999999998</v>
      </c>
      <c r="Q8" s="95">
        <v>0.46899999999999997</v>
      </c>
      <c r="R8" s="104">
        <v>0.26400000000000001</v>
      </c>
      <c r="S8" s="104">
        <v>0.26100000000000001</v>
      </c>
      <c r="T8" s="104">
        <v>0.25900000000000001</v>
      </c>
      <c r="U8" s="104">
        <v>0.26300000000000001</v>
      </c>
      <c r="V8" s="104">
        <v>0.26900000000000002</v>
      </c>
      <c r="W8" s="104">
        <v>0.26800000000000002</v>
      </c>
      <c r="X8" s="1"/>
      <c r="Y8" s="1"/>
      <c r="Z8" s="1"/>
    </row>
    <row r="9" spans="1:31" x14ac:dyDescent="0.35">
      <c r="A9" s="18">
        <v>2500</v>
      </c>
      <c r="B9" s="88">
        <v>0.56999999999999995</v>
      </c>
      <c r="C9" s="88">
        <v>0.55800000000000005</v>
      </c>
      <c r="D9" s="88">
        <v>0.57599999999999996</v>
      </c>
      <c r="E9" s="19">
        <f t="shared" si="0"/>
        <v>0.56800000000000006</v>
      </c>
      <c r="F9" s="19">
        <f t="shared" si="1"/>
        <v>0.49200000000000005</v>
      </c>
      <c r="G9" s="19">
        <f t="shared" si="2"/>
        <v>9.1651513899116271E-3</v>
      </c>
      <c r="H9" s="20">
        <f t="shared" si="3"/>
        <v>9.5734797173815681E-2</v>
      </c>
      <c r="I9" s="17"/>
      <c r="J9" s="17"/>
      <c r="N9" s="3" t="s">
        <v>9</v>
      </c>
      <c r="O9" s="95">
        <v>0.56999999999999995</v>
      </c>
      <c r="P9" s="95">
        <v>0.55800000000000005</v>
      </c>
      <c r="Q9" s="95">
        <v>0.57599999999999996</v>
      </c>
      <c r="R9" s="1">
        <v>0.26</v>
      </c>
      <c r="S9" s="1">
        <v>0.26500000000000001</v>
      </c>
      <c r="T9" s="1">
        <v>0.25700000000000001</v>
      </c>
      <c r="U9" s="1">
        <v>0.26400000000000001</v>
      </c>
      <c r="V9" s="1">
        <v>0.26500000000000001</v>
      </c>
      <c r="W9" s="1">
        <v>0.26500000000000001</v>
      </c>
      <c r="X9" s="1"/>
      <c r="Y9" s="1"/>
      <c r="Z9" s="1"/>
    </row>
    <row r="10" spans="1:31" x14ac:dyDescent="0.35">
      <c r="A10" s="18">
        <v>3200</v>
      </c>
      <c r="B10" s="88">
        <v>0.72699999999999998</v>
      </c>
      <c r="C10" s="88">
        <v>0.68100000000000005</v>
      </c>
      <c r="D10" s="88">
        <v>0.72</v>
      </c>
      <c r="E10" s="19">
        <f t="shared" si="0"/>
        <v>0.70933333333333337</v>
      </c>
      <c r="F10" s="19">
        <f t="shared" si="1"/>
        <v>0.63333333333333341</v>
      </c>
      <c r="G10" s="19">
        <f t="shared" si="2"/>
        <v>2.4785748593361696E-2</v>
      </c>
      <c r="H10" s="20">
        <f t="shared" si="3"/>
        <v>0.15743490271652502</v>
      </c>
      <c r="I10" s="17"/>
      <c r="J10" s="17"/>
      <c r="N10" s="3" t="s">
        <v>10</v>
      </c>
      <c r="O10" s="95">
        <v>0.72699999999999998</v>
      </c>
      <c r="P10" s="95">
        <v>0.68100000000000005</v>
      </c>
      <c r="Q10" s="95">
        <v>0.72</v>
      </c>
      <c r="R10" s="100">
        <v>0.106</v>
      </c>
      <c r="S10" s="100">
        <v>0.108</v>
      </c>
      <c r="T10" s="100">
        <v>0.106</v>
      </c>
      <c r="U10" s="1"/>
      <c r="V10" s="1"/>
      <c r="W10" s="1"/>
      <c r="X10" s="1"/>
      <c r="Y10" s="1"/>
      <c r="Z10" s="1"/>
    </row>
    <row r="11" spans="1:31" ht="15" thickBot="1" x14ac:dyDescent="0.4">
      <c r="A11" s="21">
        <v>4000</v>
      </c>
      <c r="B11" s="88">
        <v>0.84099999999999997</v>
      </c>
      <c r="C11" s="88">
        <v>0.77300000000000002</v>
      </c>
      <c r="D11" s="88">
        <v>0.80900000000000005</v>
      </c>
      <c r="E11" s="23">
        <f>AVERAGE(B11:D11)</f>
        <v>0.80766666666666664</v>
      </c>
      <c r="F11" s="23">
        <f t="shared" si="1"/>
        <v>0.73166666666666669</v>
      </c>
      <c r="G11" s="23">
        <f t="shared" si="2"/>
        <v>3.4019602192461508E-2</v>
      </c>
      <c r="H11" s="24">
        <f t="shared" si="3"/>
        <v>0.18444403539410406</v>
      </c>
      <c r="I11" s="17"/>
      <c r="J11" s="17"/>
      <c r="N11" s="3" t="s">
        <v>11</v>
      </c>
      <c r="O11" s="95">
        <v>0.84099999999999997</v>
      </c>
      <c r="P11" s="95">
        <v>0.77300000000000002</v>
      </c>
      <c r="Q11" s="95">
        <v>0.80900000000000005</v>
      </c>
      <c r="R11" s="1"/>
      <c r="S11" s="1"/>
      <c r="T11" s="1"/>
      <c r="U11" s="1"/>
      <c r="V11" s="1"/>
      <c r="W11" s="1"/>
      <c r="X11" s="1"/>
      <c r="Y11" s="1"/>
      <c r="Z11" s="1"/>
    </row>
    <row r="13" spans="1:31" x14ac:dyDescent="0.35">
      <c r="S13" s="25"/>
    </row>
    <row r="14" spans="1:31" ht="15" thickBot="1" x14ac:dyDescent="0.4">
      <c r="X14" s="106"/>
      <c r="Y14" s="106"/>
      <c r="Z14" s="106"/>
      <c r="AA14" s="106"/>
      <c r="AB14" s="106"/>
      <c r="AC14" s="106"/>
    </row>
    <row r="15" spans="1:31" ht="15" thickBot="1" x14ac:dyDescent="0.4">
      <c r="A15" s="26" t="s">
        <v>22</v>
      </c>
      <c r="B15" s="27"/>
      <c r="C15" s="117" t="s">
        <v>23</v>
      </c>
      <c r="D15" s="117"/>
      <c r="E15" s="117"/>
      <c r="F15" s="117" t="s">
        <v>24</v>
      </c>
      <c r="G15" s="117"/>
      <c r="H15" s="117"/>
      <c r="I15" s="118" t="s">
        <v>25</v>
      </c>
      <c r="J15" s="119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spans="1:31" ht="43.5" x14ac:dyDescent="0.35">
      <c r="A16" s="52" t="s">
        <v>26</v>
      </c>
      <c r="B16" s="53" t="s">
        <v>55</v>
      </c>
      <c r="C16" s="9" t="s">
        <v>14</v>
      </c>
      <c r="D16" s="9" t="s">
        <v>15</v>
      </c>
      <c r="E16" s="9" t="s">
        <v>28</v>
      </c>
      <c r="F16" s="9" t="s">
        <v>14</v>
      </c>
      <c r="G16" s="9" t="s">
        <v>15</v>
      </c>
      <c r="H16" s="9" t="s">
        <v>28</v>
      </c>
      <c r="I16" s="10" t="s">
        <v>29</v>
      </c>
      <c r="J16" s="86" t="s">
        <v>30</v>
      </c>
      <c r="K16" s="33" t="s">
        <v>56</v>
      </c>
      <c r="L16" s="34"/>
      <c r="P16" s="12"/>
      <c r="S16" s="25"/>
    </row>
    <row r="17" spans="1:19" x14ac:dyDescent="0.35">
      <c r="A17" s="18" t="s">
        <v>32</v>
      </c>
      <c r="B17" s="1">
        <v>4</v>
      </c>
      <c r="C17" s="93">
        <v>0.249</v>
      </c>
      <c r="D17" s="93">
        <v>0.24399999999999999</v>
      </c>
      <c r="E17" s="93">
        <v>0.246</v>
      </c>
      <c r="F17" s="92">
        <v>0.106</v>
      </c>
      <c r="G17" s="92">
        <v>0.108</v>
      </c>
      <c r="H17" s="92">
        <v>0.106</v>
      </c>
      <c r="I17" s="43">
        <f>AVERAGE(C17:E17)</f>
        <v>0.24633333333333332</v>
      </c>
      <c r="J17" s="20">
        <f>AVERAGE(C17:E17)-AVERAGE(F17:H17)</f>
        <v>0.13966666666666666</v>
      </c>
      <c r="K17" s="17">
        <f>AVERAGE(F17:H17)</f>
        <v>0.10666666666666667</v>
      </c>
      <c r="S17" s="25"/>
    </row>
    <row r="18" spans="1:19" x14ac:dyDescent="0.35">
      <c r="A18" s="18" t="s">
        <v>33</v>
      </c>
      <c r="B18" s="1">
        <v>4</v>
      </c>
      <c r="C18" s="93">
        <v>0.24299999999999999</v>
      </c>
      <c r="D18" s="93">
        <v>0.23699999999999999</v>
      </c>
      <c r="E18" s="93">
        <v>0.24199999999999999</v>
      </c>
      <c r="F18" s="92">
        <v>0.106</v>
      </c>
      <c r="G18" s="92">
        <v>0.108</v>
      </c>
      <c r="H18" s="92">
        <v>0.106</v>
      </c>
      <c r="I18" s="43">
        <f>AVERAGE(C18:E18)</f>
        <v>0.24066666666666667</v>
      </c>
      <c r="J18" s="20">
        <f>AVERAGE(C18:E18)-AVERAGE(F18:H18)</f>
        <v>0.13400000000000001</v>
      </c>
      <c r="K18" s="17">
        <f t="shared" ref="K18" si="4">AVERAGE(F18:H18)</f>
        <v>0.10666666666666667</v>
      </c>
      <c r="S18" s="25"/>
    </row>
    <row r="19" spans="1:19" x14ac:dyDescent="0.35">
      <c r="A19" s="18" t="s">
        <v>35</v>
      </c>
      <c r="B19" s="1">
        <v>4</v>
      </c>
      <c r="C19" s="87">
        <v>0.26400000000000001</v>
      </c>
      <c r="D19" s="87">
        <v>0.26100000000000001</v>
      </c>
      <c r="E19" s="87">
        <v>0.25900000000000001</v>
      </c>
      <c r="F19" s="92">
        <v>0.106</v>
      </c>
      <c r="G19" s="92">
        <v>0.108</v>
      </c>
      <c r="H19" s="92">
        <v>0.106</v>
      </c>
      <c r="I19" s="43">
        <f>AVERAGE(C19:E19)</f>
        <v>0.26133333333333336</v>
      </c>
      <c r="J19" s="20">
        <f>AVERAGE(C19:E19)-AVERAGE(F19:H19)</f>
        <v>0.15466666666666667</v>
      </c>
      <c r="K19" s="17">
        <f t="shared" ref="K19:K20" si="5">AVERAGE(F19:H19)</f>
        <v>0.10666666666666667</v>
      </c>
      <c r="S19" s="25"/>
    </row>
    <row r="20" spans="1:19" x14ac:dyDescent="0.35">
      <c r="A20" s="18" t="s">
        <v>36</v>
      </c>
      <c r="B20" s="1">
        <v>4</v>
      </c>
      <c r="C20" s="87">
        <v>0.26300000000000001</v>
      </c>
      <c r="D20" s="87">
        <v>0.26900000000000002</v>
      </c>
      <c r="E20" s="87">
        <v>0.26800000000000002</v>
      </c>
      <c r="F20" s="92">
        <v>0.106</v>
      </c>
      <c r="G20" s="92">
        <v>0.108</v>
      </c>
      <c r="H20" s="92">
        <v>0.106</v>
      </c>
      <c r="I20" s="43">
        <f>AVERAGE(C20:E20)</f>
        <v>0.26666666666666666</v>
      </c>
      <c r="J20" s="20">
        <f>AVERAGE(C20:E20)-AVERAGE(F20:H20)</f>
        <v>0.15999999999999998</v>
      </c>
      <c r="K20" s="17">
        <f t="shared" si="5"/>
        <v>0.10666666666666667</v>
      </c>
      <c r="S20" s="25"/>
    </row>
    <row r="21" spans="1:19" x14ac:dyDescent="0.35">
      <c r="S21" s="25"/>
    </row>
    <row r="22" spans="1:19" ht="15" thickBot="1" x14ac:dyDescent="0.4">
      <c r="B22" s="106" t="s">
        <v>39</v>
      </c>
      <c r="C22" s="106"/>
      <c r="D22" s="106"/>
      <c r="E22" s="106"/>
      <c r="F22" s="106"/>
      <c r="H22" s="51"/>
      <c r="I22" s="51"/>
      <c r="J22" s="51"/>
      <c r="N22" s="25"/>
    </row>
    <row r="23" spans="1:19" ht="87.5" thickBot="1" x14ac:dyDescent="0.4">
      <c r="A23" s="52" t="s">
        <v>26</v>
      </c>
      <c r="B23" s="10" t="s">
        <v>40</v>
      </c>
      <c r="C23" s="53" t="s">
        <v>41</v>
      </c>
      <c r="D23" s="9" t="s">
        <v>42</v>
      </c>
      <c r="E23" s="9" t="s">
        <v>43</v>
      </c>
      <c r="F23" s="54" t="s">
        <v>44</v>
      </c>
      <c r="G23" s="55" t="s">
        <v>45</v>
      </c>
      <c r="H23" s="56" t="s">
        <v>46</v>
      </c>
      <c r="I23" s="57" t="s">
        <v>47</v>
      </c>
      <c r="J23" s="54" t="s">
        <v>48</v>
      </c>
      <c r="K23" s="58" t="s">
        <v>49</v>
      </c>
      <c r="L23" s="58" t="s">
        <v>50</v>
      </c>
      <c r="Q23" t="s">
        <v>82</v>
      </c>
    </row>
    <row r="24" spans="1:19" x14ac:dyDescent="0.35">
      <c r="A24" s="18" t="s">
        <v>32</v>
      </c>
      <c r="B24" s="63">
        <f>(J17-$N$26)/$N$25</f>
        <v>783.48154667297138</v>
      </c>
      <c r="C24" s="1">
        <v>60</v>
      </c>
      <c r="D24" s="64">
        <f>(B24*B17)/2</f>
        <v>1566.9630933459428</v>
      </c>
      <c r="E24" s="65">
        <f>D24/1000</f>
        <v>1.5669630933459429</v>
      </c>
      <c r="F24" s="65">
        <f>(E24/1)/(C24/30)</f>
        <v>0.78348154667297143</v>
      </c>
      <c r="G24" s="1">
        <v>0.6</v>
      </c>
      <c r="H24" s="1">
        <v>1</v>
      </c>
      <c r="I24" s="65">
        <f>F24/1</f>
        <v>0.78348154667297143</v>
      </c>
      <c r="J24" s="66">
        <f>I24/(G24*H24)</f>
        <v>1.3058025777882858</v>
      </c>
      <c r="K24" s="114">
        <f>AVERAGE(J24:J25)</f>
        <v>1.2815429512187642</v>
      </c>
      <c r="L24" s="114">
        <f>AVERAGE(I24:I25)</f>
        <v>0.76892577073125845</v>
      </c>
      <c r="N24" s="25" t="s">
        <v>51</v>
      </c>
      <c r="Q24">
        <f>_xlfn.STDEV.S(J24:J25)</f>
        <v>3.4308292912724171E-2</v>
      </c>
    </row>
    <row r="25" spans="1:19" ht="15" thickBot="1" x14ac:dyDescent="0.4">
      <c r="A25" s="18" t="s">
        <v>33</v>
      </c>
      <c r="B25" s="63">
        <f>(J18-$N$26)/$N$25</f>
        <v>754.36999478954544</v>
      </c>
      <c r="C25" s="1">
        <v>60</v>
      </c>
      <c r="D25" s="64">
        <f>(B25*B18)/2</f>
        <v>1508.7399895790909</v>
      </c>
      <c r="E25" s="65">
        <f t="shared" ref="E25:E27" si="6">D25/1000</f>
        <v>1.5087399895790909</v>
      </c>
      <c r="F25" s="65">
        <f t="shared" ref="F25:F27" si="7">(E25/1)/(C25/30)</f>
        <v>0.75436999478954547</v>
      </c>
      <c r="G25" s="1">
        <v>0.6</v>
      </c>
      <c r="H25" s="1">
        <v>1</v>
      </c>
      <c r="I25" s="65">
        <f t="shared" ref="I25:I27" si="8">F25/1</f>
        <v>0.75436999478954547</v>
      </c>
      <c r="J25" s="66">
        <f t="shared" ref="J25:J27" si="9">I25/(G25*H25)</f>
        <v>1.2572833246492425</v>
      </c>
      <c r="K25" s="115"/>
      <c r="L25" s="115"/>
      <c r="M25" t="s">
        <v>52</v>
      </c>
      <c r="N25">
        <f>SLOPE(F5:F11,A5:A11)</f>
        <v>1.9465354129378677E-4</v>
      </c>
    </row>
    <row r="26" spans="1:19" x14ac:dyDescent="0.35">
      <c r="A26" s="18" t="s">
        <v>35</v>
      </c>
      <c r="B26" s="63">
        <f>(J19-$N$26)/$N$25</f>
        <v>860.54153695262823</v>
      </c>
      <c r="C26" s="73">
        <v>60</v>
      </c>
      <c r="D26" s="64">
        <f>(B26*B19)/2</f>
        <v>1721.0830739052565</v>
      </c>
      <c r="E26" s="65">
        <f t="shared" si="6"/>
        <v>1.7210830739052565</v>
      </c>
      <c r="F26" s="65">
        <f t="shared" si="7"/>
        <v>0.86054153695262825</v>
      </c>
      <c r="G26" s="1">
        <v>0.6</v>
      </c>
      <c r="H26" s="74">
        <v>1</v>
      </c>
      <c r="I26" s="65">
        <f t="shared" si="8"/>
        <v>0.86054153695262825</v>
      </c>
      <c r="J26" s="66">
        <f t="shared" si="9"/>
        <v>1.4342358949210472</v>
      </c>
      <c r="K26" s="114">
        <f>AVERAGE(J26:J27)</f>
        <v>1.457068484633538</v>
      </c>
      <c r="L26" s="114">
        <f>AVERAGE(I26:I27)</f>
        <v>0.8742410907801228</v>
      </c>
      <c r="M26" t="s">
        <v>53</v>
      </c>
      <c r="N26">
        <f>INTERCEPT(F5:F11,A5:A11)</f>
        <v>-1.2840790931560486E-2</v>
      </c>
      <c r="Q26">
        <f>_xlfn.STDEV.S(J26:J27)</f>
        <v>3.2290158035504904E-2</v>
      </c>
    </row>
    <row r="27" spans="1:19" ht="15" thickBot="1" x14ac:dyDescent="0.4">
      <c r="A27" s="18" t="s">
        <v>36</v>
      </c>
      <c r="B27" s="63">
        <f>(J20-$N$26)/$N$25</f>
        <v>887.94064460761729</v>
      </c>
      <c r="C27" s="73">
        <v>60</v>
      </c>
      <c r="D27" s="64">
        <f>(B27*B20)/2</f>
        <v>1775.8812892152346</v>
      </c>
      <c r="E27" s="65">
        <f t="shared" si="6"/>
        <v>1.7758812892152345</v>
      </c>
      <c r="F27" s="65">
        <f t="shared" si="7"/>
        <v>0.88794064460761724</v>
      </c>
      <c r="G27" s="1">
        <v>0.6</v>
      </c>
      <c r="H27" s="74">
        <v>1</v>
      </c>
      <c r="I27" s="65">
        <f t="shared" si="8"/>
        <v>0.88794064460761724</v>
      </c>
      <c r="J27" s="66">
        <f t="shared" si="9"/>
        <v>1.4799010743460288</v>
      </c>
      <c r="K27" s="116"/>
      <c r="L27" s="116"/>
    </row>
  </sheetData>
  <mergeCells count="14">
    <mergeCell ref="A1:AE1"/>
    <mergeCell ref="K26:K27"/>
    <mergeCell ref="L26:L27"/>
    <mergeCell ref="B22:F22"/>
    <mergeCell ref="K24:K25"/>
    <mergeCell ref="L24:L25"/>
    <mergeCell ref="D2:I2"/>
    <mergeCell ref="N2:O2"/>
    <mergeCell ref="P2:R2"/>
    <mergeCell ref="S2:U2"/>
    <mergeCell ref="X14:AC14"/>
    <mergeCell ref="C15:E15"/>
    <mergeCell ref="F15:H15"/>
    <mergeCell ref="I15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Week 0</vt:lpstr>
      <vt:lpstr>Week 8 -20</vt:lpstr>
      <vt:lpstr>Week 8 -70</vt:lpstr>
      <vt:lpstr>Week 12 -20</vt:lpstr>
      <vt:lpstr>Week 12 -70</vt:lpstr>
      <vt:lpstr>Week 16 -20</vt:lpstr>
      <vt:lpstr>Week 16 -70</vt:lpstr>
      <vt:lpstr>Week 20 -20</vt:lpstr>
      <vt:lpstr>Week 20 -70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2025-12-07T11:47:03Z</dcterms:created>
  <dcterms:modified xsi:type="dcterms:W3CDTF">2026-02-25T14:17:48Z</dcterms:modified>
  <cp:category/>
  <cp:contentStatus/>
</cp:coreProperties>
</file>