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lsinkifi-my.sharepoint.com/personal/pedorjen_ad_helsinki_fi/Documents/Marathon collaboration/MRT method paper JP/RNA Biology/Manuscript for commenting/"/>
    </mc:Choice>
  </mc:AlternateContent>
  <xr:revisionPtr revIDLastSave="38" documentId="8_{32FD8195-1A9E-4892-B793-387A3B26E749}" xr6:coauthVersionLast="47" xr6:coauthVersionMax="47" xr10:uidLastSave="{23FADEBE-7122-49C5-B7A2-593CF25F15D2}"/>
  <bookViews>
    <workbookView xWindow="-110" yWindow="-110" windowWidth="19420" windowHeight="11500" xr2:uid="{00000000-000D-0000-FFFF-FFFF00000000}"/>
  </bookViews>
  <sheets>
    <sheet name="Cost calculations" sheetId="1" r:id="rId1"/>
    <sheet name="Buffer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5" i="1"/>
  <c r="F26" i="1"/>
  <c r="F24" i="1"/>
  <c r="E55" i="1"/>
  <c r="D55" i="1"/>
  <c r="D7" i="1" l="1"/>
  <c r="F7" i="1" s="1"/>
  <c r="D6" i="1"/>
  <c r="F6" i="1" s="1"/>
  <c r="D5" i="1"/>
  <c r="F5" i="1" s="1"/>
  <c r="D4" i="1"/>
  <c r="D10" i="1"/>
  <c r="D19" i="1"/>
  <c r="D18" i="1"/>
  <c r="F18" i="1" s="1"/>
  <c r="D17" i="1"/>
  <c r="D16" i="1"/>
  <c r="F16" i="1" s="1"/>
  <c r="D15" i="1"/>
  <c r="F15" i="1" s="1"/>
  <c r="D14" i="1"/>
  <c r="F14" i="1" s="1"/>
  <c r="F17" i="1"/>
  <c r="F19" i="1"/>
  <c r="D13" i="1"/>
  <c r="F13" i="1" s="1"/>
  <c r="D12" i="1"/>
  <c r="F12" i="1" s="1"/>
  <c r="D20" i="1"/>
  <c r="F20" i="1" s="1"/>
  <c r="D3" i="1"/>
  <c r="F3" i="1" s="1"/>
  <c r="D2" i="1"/>
  <c r="F2" i="1" s="1"/>
  <c r="D9" i="1"/>
  <c r="F9" i="1" s="1"/>
  <c r="D11" i="1"/>
  <c r="F11" i="1" s="1"/>
  <c r="F4" i="1"/>
  <c r="D8" i="1"/>
  <c r="F8" i="1" s="1"/>
  <c r="F10" i="1"/>
  <c r="F21" i="1" l="1"/>
  <c r="F31" i="1" l="1"/>
  <c r="F29" i="1"/>
</calcChain>
</file>

<file path=xl/sharedStrings.xml><?xml version="1.0" encoding="utf-8"?>
<sst xmlns="http://schemas.openxmlformats.org/spreadsheetml/2006/main" count="123" uniqueCount="69">
  <si>
    <t>Component</t>
  </si>
  <si>
    <t>Package Size (g/mL/unit)</t>
  </si>
  <si>
    <r>
      <t>Package Price (</t>
    </r>
    <r>
      <rPr>
        <b/>
        <sz val="11"/>
        <color theme="1"/>
        <rFont val="Aptos Narrow"/>
        <family val="2"/>
      </rPr>
      <t>€</t>
    </r>
    <r>
      <rPr>
        <b/>
        <sz val="11"/>
        <color theme="1"/>
        <rFont val="Calibri"/>
        <family val="2"/>
        <scheme val="minor"/>
      </rPr>
      <t>)</t>
    </r>
  </si>
  <si>
    <r>
      <t>Price per g/mL/unit (</t>
    </r>
    <r>
      <rPr>
        <b/>
        <sz val="11"/>
        <color theme="1"/>
        <rFont val="Aptos Narrow"/>
        <family val="2"/>
      </rPr>
      <t>€</t>
    </r>
    <r>
      <rPr>
        <b/>
        <sz val="11"/>
        <color theme="1"/>
        <rFont val="Calibri"/>
        <family val="2"/>
        <scheme val="minor"/>
      </rPr>
      <t>)</t>
    </r>
  </si>
  <si>
    <t>Amount Used per Batch (g/mL/unit)</t>
  </si>
  <si>
    <r>
      <t>Cost per Batch (</t>
    </r>
    <r>
      <rPr>
        <b/>
        <sz val="11"/>
        <color theme="1"/>
        <rFont val="Aptos Narrow"/>
        <family val="2"/>
      </rPr>
      <t>€</t>
    </r>
    <r>
      <rPr>
        <b/>
        <sz val="11"/>
        <color theme="1"/>
        <rFont val="Calibri"/>
        <family val="2"/>
        <scheme val="minor"/>
      </rPr>
      <t>)</t>
    </r>
  </si>
  <si>
    <t>LB-Miller</t>
  </si>
  <si>
    <t>1000 mL</t>
  </si>
  <si>
    <t>LB-Miller-agar</t>
  </si>
  <si>
    <t>Chloramphenicol</t>
  </si>
  <si>
    <t>1 mL</t>
  </si>
  <si>
    <t>Kanamycin</t>
  </si>
  <si>
    <t>IPTG</t>
  </si>
  <si>
    <r>
      <t>1</t>
    </r>
    <r>
      <rPr>
        <b/>
        <sz val="9.5"/>
        <color rgb="FF000000"/>
        <rFont val="Charis SIL"/>
      </rPr>
      <t>×</t>
    </r>
    <r>
      <rPr>
        <sz val="9.5"/>
        <color rgb="FF000000"/>
        <rFont val="Charis SIL"/>
      </rPr>
      <t xml:space="preserve"> PBS </t>
    </r>
  </si>
  <si>
    <t>Ni-NTA resin</t>
  </si>
  <si>
    <t>100 mL</t>
  </si>
  <si>
    <t>Centrifuge Columns 10 mL</t>
  </si>
  <si>
    <t>25 units</t>
  </si>
  <si>
    <t xml:space="preserve">PES Bottle Top Filters 150 mL </t>
  </si>
  <si>
    <t>12 units</t>
  </si>
  <si>
    <t>Protein concentrator</t>
  </si>
  <si>
    <t>24 untis</t>
  </si>
  <si>
    <t>Na-HEPES (1 M)</t>
  </si>
  <si>
    <t>1000 g</t>
  </si>
  <si>
    <t>K-HEPES (1 M)</t>
  </si>
  <si>
    <t>NaCl (5 M)</t>
  </si>
  <si>
    <t>3000 g</t>
  </si>
  <si>
    <t>KCl (3 M)</t>
  </si>
  <si>
    <t>Imidazole (1 M)</t>
  </si>
  <si>
    <t>500 g</t>
  </si>
  <si>
    <t>Glycerol 80%</t>
  </si>
  <si>
    <t>500 mL</t>
  </si>
  <si>
    <t>Glycerol 90%</t>
  </si>
  <si>
    <t>β-Mercaptoethanol (14.3 M)</t>
  </si>
  <si>
    <t>250 mL</t>
  </si>
  <si>
    <t>TOTAL COST</t>
  </si>
  <si>
    <t>Protein Yield (mg)</t>
  </si>
  <si>
    <t>MRT-CBD</t>
  </si>
  <si>
    <t>Units per mg</t>
  </si>
  <si>
    <t>Cost per mg (€)</t>
  </si>
  <si>
    <t>Nr of reactions</t>
  </si>
  <si>
    <t>Cost per reaction (€)</t>
  </si>
  <si>
    <t>MRT</t>
  </si>
  <si>
    <t>uMRT</t>
  </si>
  <si>
    <t>InduroRT</t>
  </si>
  <si>
    <t>uMRT Reverse transcriptase kit</t>
  </si>
  <si>
    <t>20 reactions</t>
  </si>
  <si>
    <t>(€)</t>
  </si>
  <si>
    <t>50 reactons</t>
  </si>
  <si>
    <t>Chemical</t>
  </si>
  <si>
    <t>Total volume used</t>
  </si>
  <si>
    <t>Total grams / notes</t>
  </si>
  <si>
    <t>3.5 mL</t>
  </si>
  <si>
    <t>0.834 g</t>
  </si>
  <si>
    <t>1.69 mL</t>
  </si>
  <si>
    <t>0.402 g</t>
  </si>
  <si>
    <t>19.2 mL</t>
  </si>
  <si>
    <t>5.61 g</t>
  </si>
  <si>
    <t>6.75 mL</t>
  </si>
  <si>
    <t>1.51 g</t>
  </si>
  <si>
    <t>7.5 mL</t>
  </si>
  <si>
    <t>0.51 g</t>
  </si>
  <si>
    <t>17.5 mL</t>
  </si>
  <si>
    <t>22.1 g</t>
  </si>
  <si>
    <t>16.67 mL</t>
  </si>
  <si>
    <t>21.0 g</t>
  </si>
  <si>
    <t>19.6 µL</t>
  </si>
  <si>
    <t>0.0219 g</t>
  </si>
  <si>
    <t>*Excluding labour. Prices correct at the time of writing.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</si>
</sst>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.5"/>
      <color rgb="FF000000"/>
      <name val="Charis SIL"/>
    </font>
    <font>
      <b/>
      <sz val="9.5"/>
      <color rgb="FF000000"/>
      <name val="Charis SIL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0" fontId="8" fillId="0" borderId="0" xfId="0" applyFont="1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topLeftCell="A42" workbookViewId="0">
      <selection activeCell="A35" sqref="A35"/>
    </sheetView>
  </sheetViews>
  <sheetFormatPr defaultRowHeight="14.5"/>
  <cols>
    <col min="1" max="1" width="25.1796875" customWidth="1"/>
    <col min="2" max="2" width="22.1796875" bestFit="1" customWidth="1"/>
    <col min="3" max="3" width="15.26953125" bestFit="1" customWidth="1"/>
    <col min="4" max="4" width="20.453125" bestFit="1" customWidth="1"/>
    <col min="5" max="5" width="31.7265625" bestFit="1" customWidth="1"/>
    <col min="6" max="6" width="15.816406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>
        <v>2.2000000000000002</v>
      </c>
      <c r="D2" s="4">
        <f>C2/1000</f>
        <v>2.2000000000000001E-3</v>
      </c>
      <c r="E2" s="3">
        <v>500</v>
      </c>
      <c r="F2" s="6">
        <f t="shared" ref="F2:F20" si="0">D2*E2</f>
        <v>1.1000000000000001</v>
      </c>
    </row>
    <row r="3" spans="1:6">
      <c r="A3" s="2" t="s">
        <v>8</v>
      </c>
      <c r="B3" s="2" t="s">
        <v>7</v>
      </c>
      <c r="C3" s="3">
        <v>4</v>
      </c>
      <c r="D3" s="4">
        <f>C3/1000</f>
        <v>4.0000000000000001E-3</v>
      </c>
      <c r="E3" s="3">
        <v>20</v>
      </c>
      <c r="F3" s="6">
        <f t="shared" si="0"/>
        <v>0.08</v>
      </c>
    </row>
    <row r="4" spans="1:6">
      <c r="A4" s="2" t="s">
        <v>9</v>
      </c>
      <c r="B4" s="2" t="s">
        <v>10</v>
      </c>
      <c r="C4" s="3">
        <v>0.2</v>
      </c>
      <c r="D4" s="4">
        <f>C4/1</f>
        <v>0.2</v>
      </c>
      <c r="E4" s="3">
        <v>0.92500000000000004</v>
      </c>
      <c r="F4" s="6">
        <f t="shared" si="0"/>
        <v>0.18500000000000003</v>
      </c>
    </row>
    <row r="5" spans="1:6">
      <c r="A5" s="2" t="s">
        <v>11</v>
      </c>
      <c r="B5" s="2" t="s">
        <v>10</v>
      </c>
      <c r="C5" s="3">
        <v>0.4</v>
      </c>
      <c r="D5" s="4">
        <f>C5/1</f>
        <v>0.4</v>
      </c>
      <c r="E5" s="3">
        <v>1.1100000000000001</v>
      </c>
      <c r="F5" s="6">
        <f t="shared" si="0"/>
        <v>0.44400000000000006</v>
      </c>
    </row>
    <row r="6" spans="1:6">
      <c r="A6" s="2" t="s">
        <v>12</v>
      </c>
      <c r="B6" s="2" t="s">
        <v>7</v>
      </c>
      <c r="C6" s="3">
        <v>2.6</v>
      </c>
      <c r="D6" s="4">
        <f>C6/1000</f>
        <v>2.5999999999999999E-3</v>
      </c>
      <c r="E6" s="3">
        <v>0.25</v>
      </c>
      <c r="F6" s="6">
        <f t="shared" si="0"/>
        <v>6.4999999999999997E-4</v>
      </c>
    </row>
    <row r="7" spans="1:6">
      <c r="A7" s="7" t="s">
        <v>13</v>
      </c>
      <c r="B7" s="2" t="s">
        <v>7</v>
      </c>
      <c r="C7" s="3">
        <v>0.8</v>
      </c>
      <c r="D7" s="4">
        <f>C7/1000</f>
        <v>8.0000000000000004E-4</v>
      </c>
      <c r="E7" s="3">
        <v>0.02</v>
      </c>
      <c r="F7" s="6">
        <f t="shared" si="0"/>
        <v>1.6000000000000003E-5</v>
      </c>
    </row>
    <row r="8" spans="1:6">
      <c r="A8" s="6" t="s">
        <v>14</v>
      </c>
      <c r="B8" s="2" t="s">
        <v>15</v>
      </c>
      <c r="C8" s="3">
        <v>1042.3399999999999</v>
      </c>
      <c r="D8" s="4">
        <f t="shared" ref="D8" si="1">C8/100</f>
        <v>10.423399999999999</v>
      </c>
      <c r="E8" s="3">
        <v>2</v>
      </c>
      <c r="F8" s="6">
        <f t="shared" si="0"/>
        <v>20.846799999999998</v>
      </c>
    </row>
    <row r="9" spans="1:6" ht="15.5">
      <c r="A9" s="5" t="s">
        <v>16</v>
      </c>
      <c r="B9" s="2" t="s">
        <v>17</v>
      </c>
      <c r="C9" s="3">
        <v>89.93</v>
      </c>
      <c r="D9" s="4">
        <f>C9/25</f>
        <v>3.5972000000000004</v>
      </c>
      <c r="E9" s="3">
        <v>1</v>
      </c>
      <c r="F9" s="6">
        <f t="shared" si="0"/>
        <v>3.5972000000000004</v>
      </c>
    </row>
    <row r="10" spans="1:6">
      <c r="A10" s="2" t="s">
        <v>18</v>
      </c>
      <c r="B10" s="2" t="s">
        <v>19</v>
      </c>
      <c r="C10" s="3">
        <v>201.18</v>
      </c>
      <c r="D10" s="4">
        <f>C10/12</f>
        <v>16.765000000000001</v>
      </c>
      <c r="E10" s="3">
        <v>1</v>
      </c>
      <c r="F10" s="6">
        <f t="shared" si="0"/>
        <v>16.765000000000001</v>
      </c>
    </row>
    <row r="11" spans="1:6">
      <c r="A11" s="2" t="s">
        <v>20</v>
      </c>
      <c r="B11" s="2" t="s">
        <v>21</v>
      </c>
      <c r="C11" s="3">
        <v>465</v>
      </c>
      <c r="D11" s="4">
        <f>C11/24</f>
        <v>19.375</v>
      </c>
      <c r="E11" s="3">
        <v>1</v>
      </c>
      <c r="F11" s="6">
        <f t="shared" si="0"/>
        <v>19.375</v>
      </c>
    </row>
    <row r="12" spans="1:6">
      <c r="A12" s="11" t="s">
        <v>22</v>
      </c>
      <c r="B12" s="2" t="s">
        <v>23</v>
      </c>
      <c r="C12" s="3">
        <v>74.290000000000006</v>
      </c>
      <c r="D12" s="4">
        <f>C12/1000</f>
        <v>7.4290000000000009E-2</v>
      </c>
      <c r="E12" s="8">
        <v>0.83399999999999996</v>
      </c>
      <c r="F12" s="6">
        <f t="shared" si="0"/>
        <v>6.1957860000000003E-2</v>
      </c>
    </row>
    <row r="13" spans="1:6">
      <c r="A13" s="11" t="s">
        <v>24</v>
      </c>
      <c r="B13" s="2" t="s">
        <v>23</v>
      </c>
      <c r="C13" s="3">
        <v>74.290000000000006</v>
      </c>
      <c r="D13" s="4">
        <f>C13/1000</f>
        <v>7.4290000000000009E-2</v>
      </c>
      <c r="E13" s="8">
        <v>0.40200000000000002</v>
      </c>
      <c r="F13" s="6">
        <f t="shared" si="0"/>
        <v>2.9864580000000005E-2</v>
      </c>
    </row>
    <row r="14" spans="1:6">
      <c r="A14" s="6" t="s">
        <v>25</v>
      </c>
      <c r="B14" s="6" t="s">
        <v>26</v>
      </c>
      <c r="C14" s="6">
        <v>8.94</v>
      </c>
      <c r="D14" s="12">
        <f>C14/3000</f>
        <v>2.98E-3</v>
      </c>
      <c r="E14" s="13">
        <v>5.61</v>
      </c>
      <c r="F14" s="6">
        <f t="shared" si="0"/>
        <v>1.6717800000000001E-2</v>
      </c>
    </row>
    <row r="15" spans="1:6">
      <c r="A15" s="6" t="s">
        <v>27</v>
      </c>
      <c r="B15" s="6" t="s">
        <v>23</v>
      </c>
      <c r="C15" s="6">
        <v>24.29</v>
      </c>
      <c r="D15" s="12">
        <f>C15/1000</f>
        <v>2.4289999999999999E-2</v>
      </c>
      <c r="E15" s="13">
        <v>1.51</v>
      </c>
      <c r="F15" s="6">
        <f t="shared" si="0"/>
        <v>3.6677899999999999E-2</v>
      </c>
    </row>
    <row r="16" spans="1:6">
      <c r="A16" s="6" t="s">
        <v>28</v>
      </c>
      <c r="B16" s="6" t="s">
        <v>29</v>
      </c>
      <c r="C16" s="6">
        <v>158.53</v>
      </c>
      <c r="D16" s="12">
        <f>C16/500</f>
        <v>0.31706000000000001</v>
      </c>
      <c r="E16" s="13">
        <v>0.51</v>
      </c>
      <c r="F16" s="6">
        <f t="shared" si="0"/>
        <v>0.1617006</v>
      </c>
    </row>
    <row r="17" spans="1:7">
      <c r="A17" s="6" t="s">
        <v>30</v>
      </c>
      <c r="B17" s="6" t="s">
        <v>31</v>
      </c>
      <c r="C17" s="6">
        <v>6.81</v>
      </c>
      <c r="D17" s="12">
        <f>C17/500</f>
        <v>1.3619999999999998E-2</v>
      </c>
      <c r="E17" s="13">
        <v>22.1</v>
      </c>
      <c r="F17" s="6">
        <f t="shared" si="0"/>
        <v>0.30100199999999999</v>
      </c>
    </row>
    <row r="18" spans="1:7">
      <c r="A18" s="6" t="s">
        <v>32</v>
      </c>
      <c r="B18" s="6" t="s">
        <v>31</v>
      </c>
      <c r="C18" s="6">
        <v>6.81</v>
      </c>
      <c r="D18" s="12">
        <f>C18/500</f>
        <v>1.3619999999999998E-2</v>
      </c>
      <c r="E18" s="13">
        <v>21</v>
      </c>
      <c r="F18" s="6">
        <f t="shared" si="0"/>
        <v>0.28601999999999994</v>
      </c>
    </row>
    <row r="19" spans="1:7">
      <c r="A19" s="6" t="s">
        <v>33</v>
      </c>
      <c r="B19" s="6" t="s">
        <v>34</v>
      </c>
      <c r="C19" s="6">
        <v>25.99</v>
      </c>
      <c r="D19" s="12">
        <f>C19/250</f>
        <v>0.10396</v>
      </c>
      <c r="E19" s="13">
        <v>2.1899999999999999E-2</v>
      </c>
      <c r="F19" s="6">
        <f t="shared" si="0"/>
        <v>2.2767239999999999E-3</v>
      </c>
    </row>
    <row r="20" spans="1:7">
      <c r="A20" s="6"/>
      <c r="B20" s="6"/>
      <c r="C20" s="6"/>
      <c r="D20" s="12">
        <f t="shared" ref="D20" si="2">C20/24</f>
        <v>0</v>
      </c>
      <c r="E20" s="6"/>
      <c r="F20" s="6">
        <f t="shared" si="0"/>
        <v>0</v>
      </c>
    </row>
    <row r="21" spans="1:7">
      <c r="A21" s="14" t="s">
        <v>35</v>
      </c>
      <c r="B21" s="14"/>
      <c r="C21" s="14"/>
      <c r="D21" s="14"/>
      <c r="E21" s="14"/>
      <c r="F21" s="14">
        <f>SUM(F2:F20)</f>
        <v>63.289883463999999</v>
      </c>
    </row>
    <row r="22" spans="1:7">
      <c r="A22" s="15" t="s">
        <v>36</v>
      </c>
      <c r="B22" s="15"/>
      <c r="C22" s="15"/>
      <c r="D22" s="15"/>
      <c r="E22" s="15"/>
      <c r="F22" s="15">
        <v>5.2629999999999999</v>
      </c>
      <c r="G22" s="15" t="s">
        <v>37</v>
      </c>
    </row>
    <row r="23" spans="1:7">
      <c r="A23" s="15" t="s">
        <v>38</v>
      </c>
      <c r="B23" s="15"/>
      <c r="C23" s="15"/>
      <c r="D23" s="15"/>
      <c r="E23" s="15"/>
      <c r="F23" s="15">
        <v>1790</v>
      </c>
      <c r="G23" s="15" t="s">
        <v>37</v>
      </c>
    </row>
    <row r="24" spans="1:7">
      <c r="A24" s="15" t="s">
        <v>39</v>
      </c>
      <c r="B24" s="15"/>
      <c r="C24" s="15"/>
      <c r="D24" s="15"/>
      <c r="E24" s="15"/>
      <c r="F24" s="18">
        <f>F21/F22</f>
        <v>12.02543862131864</v>
      </c>
      <c r="G24" s="15" t="s">
        <v>37</v>
      </c>
    </row>
    <row r="25" spans="1:7">
      <c r="A25" s="15" t="s">
        <v>40</v>
      </c>
      <c r="B25" s="15"/>
      <c r="C25" s="15"/>
      <c r="D25" s="15"/>
      <c r="E25" s="15"/>
      <c r="F25" s="15">
        <f>F22*F23*2</f>
        <v>18841.54</v>
      </c>
      <c r="G25" s="15" t="s">
        <v>37</v>
      </c>
    </row>
    <row r="26" spans="1:7">
      <c r="A26" s="15" t="s">
        <v>41</v>
      </c>
      <c r="B26" s="15"/>
      <c r="C26" s="15"/>
      <c r="D26" s="15"/>
      <c r="E26" s="15"/>
      <c r="F26" s="18">
        <f>F21/F25</f>
        <v>3.3590610674074412E-3</v>
      </c>
      <c r="G26" s="15" t="s">
        <v>37</v>
      </c>
    </row>
    <row r="27" spans="1:7">
      <c r="A27" s="16" t="s">
        <v>36</v>
      </c>
      <c r="B27" s="16"/>
      <c r="C27" s="16"/>
      <c r="D27" s="16"/>
      <c r="E27" s="16"/>
      <c r="F27" s="16">
        <v>7.53</v>
      </c>
      <c r="G27" s="16" t="s">
        <v>42</v>
      </c>
    </row>
    <row r="28" spans="1:7">
      <c r="A28" s="16" t="s">
        <v>38</v>
      </c>
      <c r="B28" s="16"/>
      <c r="C28" s="16"/>
      <c r="D28" s="16"/>
      <c r="E28" s="16"/>
      <c r="F28" s="16">
        <v>1790</v>
      </c>
      <c r="G28" s="16" t="s">
        <v>42</v>
      </c>
    </row>
    <row r="29" spans="1:7">
      <c r="A29" s="16" t="s">
        <v>39</v>
      </c>
      <c r="B29" s="16"/>
      <c r="C29" s="16"/>
      <c r="D29" s="16"/>
      <c r="E29" s="16"/>
      <c r="F29" s="17">
        <f>F21/F27</f>
        <v>8.405031004515271</v>
      </c>
      <c r="G29" s="16" t="s">
        <v>42</v>
      </c>
    </row>
    <row r="30" spans="1:7">
      <c r="A30" s="16" t="s">
        <v>40</v>
      </c>
      <c r="B30" s="16"/>
      <c r="C30" s="16"/>
      <c r="D30" s="16"/>
      <c r="E30" s="16"/>
      <c r="F30" s="16">
        <f>F27*F28*2</f>
        <v>26957.4</v>
      </c>
      <c r="G30" s="16" t="s">
        <v>42</v>
      </c>
    </row>
    <row r="31" spans="1:7">
      <c r="A31" s="16" t="s">
        <v>41</v>
      </c>
      <c r="B31" s="16"/>
      <c r="C31" s="16"/>
      <c r="D31" s="16"/>
      <c r="E31" s="16"/>
      <c r="F31" s="17">
        <f>F21/F30</f>
        <v>2.347774023607618E-3</v>
      </c>
      <c r="G31" s="16" t="s">
        <v>42</v>
      </c>
    </row>
    <row r="34" spans="1:3">
      <c r="A34" t="s">
        <v>68</v>
      </c>
    </row>
    <row r="40" spans="1:3">
      <c r="A40" t="s">
        <v>35</v>
      </c>
      <c r="B40">
        <v>63.289883463999999</v>
      </c>
    </row>
    <row r="41" spans="1:3">
      <c r="A41" t="s">
        <v>36</v>
      </c>
      <c r="B41">
        <v>5.2629999999999999</v>
      </c>
      <c r="C41" t="s">
        <v>37</v>
      </c>
    </row>
    <row r="42" spans="1:3">
      <c r="A42" t="s">
        <v>39</v>
      </c>
      <c r="B42">
        <v>12.02543862131864</v>
      </c>
      <c r="C42" t="s">
        <v>37</v>
      </c>
    </row>
    <row r="43" spans="1:3">
      <c r="A43" t="s">
        <v>40</v>
      </c>
      <c r="B43">
        <v>18902.400000000001</v>
      </c>
      <c r="C43" t="s">
        <v>37</v>
      </c>
    </row>
    <row r="44" spans="1:3">
      <c r="A44" t="s">
        <v>41</v>
      </c>
      <c r="B44">
        <v>3.348245908667682E-3</v>
      </c>
      <c r="C44" t="s">
        <v>37</v>
      </c>
    </row>
    <row r="45" spans="1:3">
      <c r="A45" t="s">
        <v>36</v>
      </c>
      <c r="B45">
        <v>7.53</v>
      </c>
      <c r="C45" t="s">
        <v>42</v>
      </c>
    </row>
    <row r="46" spans="1:3">
      <c r="A46" t="s">
        <v>39</v>
      </c>
      <c r="B46">
        <v>8.405031004515271</v>
      </c>
      <c r="C46" t="s">
        <v>42</v>
      </c>
    </row>
    <row r="47" spans="1:3">
      <c r="A47" t="s">
        <v>40</v>
      </c>
      <c r="B47">
        <v>27064.799999999999</v>
      </c>
      <c r="C47" t="s">
        <v>42</v>
      </c>
    </row>
    <row r="48" spans="1:3">
      <c r="A48" t="s">
        <v>41</v>
      </c>
      <c r="B48">
        <v>2.3384574600218734E-3</v>
      </c>
      <c r="C48" t="s">
        <v>42</v>
      </c>
    </row>
    <row r="51" spans="1:5">
      <c r="A51" s="19" t="s">
        <v>35</v>
      </c>
      <c r="B51" s="19" t="s">
        <v>42</v>
      </c>
      <c r="C51" s="19" t="s">
        <v>37</v>
      </c>
      <c r="D51" s="19" t="s">
        <v>43</v>
      </c>
      <c r="E51" s="19" t="s">
        <v>44</v>
      </c>
    </row>
    <row r="52" spans="1:5">
      <c r="A52" s="20" t="s">
        <v>36</v>
      </c>
      <c r="B52" s="20">
        <v>7.53</v>
      </c>
      <c r="C52" s="20">
        <v>5.2629999999999999</v>
      </c>
      <c r="D52" s="20"/>
      <c r="E52" s="20"/>
    </row>
    <row r="53" spans="1:5">
      <c r="A53" s="20" t="s">
        <v>39</v>
      </c>
      <c r="B53" s="20">
        <v>8.405031004515271</v>
      </c>
      <c r="C53" s="20">
        <v>12.02543862131864</v>
      </c>
      <c r="D53" s="20"/>
      <c r="E53" s="20"/>
    </row>
    <row r="54" spans="1:5">
      <c r="A54" s="20" t="s">
        <v>40</v>
      </c>
      <c r="B54" s="20">
        <v>26957.4</v>
      </c>
      <c r="C54" s="20">
        <v>18841.54</v>
      </c>
      <c r="D54" s="20"/>
      <c r="E54" s="20"/>
    </row>
    <row r="55" spans="1:5">
      <c r="A55" s="20" t="s">
        <v>41</v>
      </c>
      <c r="B55" s="20">
        <v>2.347774023607618E-3</v>
      </c>
      <c r="C55" s="20">
        <v>3.3590610674074412E-3</v>
      </c>
      <c r="D55" s="20">
        <f>393.57/20</f>
        <v>19.6785</v>
      </c>
      <c r="E55" s="20">
        <f>595.2/50</f>
        <v>11.904000000000002</v>
      </c>
    </row>
    <row r="58" spans="1:5">
      <c r="A58" t="s">
        <v>45</v>
      </c>
      <c r="B58" t="s">
        <v>46</v>
      </c>
      <c r="C58">
        <v>393.57</v>
      </c>
      <c r="D58" t="s">
        <v>47</v>
      </c>
    </row>
    <row r="59" spans="1:5">
      <c r="A59" t="s">
        <v>44</v>
      </c>
      <c r="B59" t="s">
        <v>48</v>
      </c>
      <c r="C59">
        <v>595.20000000000005</v>
      </c>
      <c r="D59" t="s">
        <v>47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D81C3-4BF0-4429-BBF8-473CCF36F0B5}">
  <dimension ref="A1:C9"/>
  <sheetViews>
    <sheetView workbookViewId="0">
      <selection activeCell="C2" sqref="C2:C9"/>
    </sheetView>
  </sheetViews>
  <sheetFormatPr defaultRowHeight="14.5"/>
  <cols>
    <col min="1" max="1" width="28.81640625" customWidth="1"/>
  </cols>
  <sheetData>
    <row r="1" spans="1:3" ht="43.5">
      <c r="A1" s="9" t="s">
        <v>49</v>
      </c>
      <c r="B1" s="9" t="s">
        <v>50</v>
      </c>
      <c r="C1" s="9" t="s">
        <v>51</v>
      </c>
    </row>
    <row r="2" spans="1:3">
      <c r="A2" s="10" t="s">
        <v>22</v>
      </c>
      <c r="B2" s="8" t="s">
        <v>52</v>
      </c>
      <c r="C2" s="8" t="s">
        <v>53</v>
      </c>
    </row>
    <row r="3" spans="1:3">
      <c r="A3" s="10" t="s">
        <v>24</v>
      </c>
      <c r="B3" s="8" t="s">
        <v>54</v>
      </c>
      <c r="C3" s="8" t="s">
        <v>55</v>
      </c>
    </row>
    <row r="4" spans="1:3">
      <c r="A4" s="10" t="s">
        <v>25</v>
      </c>
      <c r="B4" s="8" t="s">
        <v>56</v>
      </c>
      <c r="C4" s="8" t="s">
        <v>57</v>
      </c>
    </row>
    <row r="5" spans="1:3">
      <c r="A5" s="10" t="s">
        <v>27</v>
      </c>
      <c r="B5" s="8" t="s">
        <v>58</v>
      </c>
      <c r="C5" s="8" t="s">
        <v>59</v>
      </c>
    </row>
    <row r="6" spans="1:3">
      <c r="A6" s="10" t="s">
        <v>28</v>
      </c>
      <c r="B6" s="8" t="s">
        <v>60</v>
      </c>
      <c r="C6" s="8" t="s">
        <v>61</v>
      </c>
    </row>
    <row r="7" spans="1:3">
      <c r="A7" s="10" t="s">
        <v>30</v>
      </c>
      <c r="B7" s="8" t="s">
        <v>62</v>
      </c>
      <c r="C7" s="8" t="s">
        <v>63</v>
      </c>
    </row>
    <row r="8" spans="1:3">
      <c r="A8" s="10" t="s">
        <v>32</v>
      </c>
      <c r="B8" s="8" t="s">
        <v>64</v>
      </c>
      <c r="C8" s="8" t="s">
        <v>65</v>
      </c>
    </row>
    <row r="9" spans="1:3">
      <c r="A9" s="10" t="s">
        <v>33</v>
      </c>
      <c r="B9" s="8" t="s">
        <v>66</v>
      </c>
      <c r="C9" s="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calculations</vt:lpstr>
      <vt:lpstr>Buffers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Pedor, Jenni K</dc:creator>
  <cp:keywords/>
  <dc:description/>
  <cp:lastModifiedBy>Pedor, Jenni K</cp:lastModifiedBy>
  <cp:revision/>
  <dcterms:created xsi:type="dcterms:W3CDTF">2025-09-11T12:17:07Z</dcterms:created>
  <dcterms:modified xsi:type="dcterms:W3CDTF">2026-02-25T12:52:13Z</dcterms:modified>
  <cp:category/>
  <cp:contentStatus/>
</cp:coreProperties>
</file>