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1"/>
  <workbookPr/>
  <mc:AlternateContent xmlns:mc="http://schemas.openxmlformats.org/markup-compatibility/2006">
    <mc:Choice Requires="x15">
      <x15ac:absPath xmlns:x15ac="http://schemas.microsoft.com/office/spreadsheetml/2010/11/ac" url="/Users/danielavergara/Documents/projects/THC_terpenoid_synthases/analysis_dec2017/AoBPlants/Accepted_AoB_plants/"/>
    </mc:Choice>
  </mc:AlternateContent>
  <xr:revisionPtr revIDLastSave="0" documentId="8_{2A4BC9B5-9FE6-9341-882D-B95CDBE2D0A6}" xr6:coauthVersionLast="36" xr6:coauthVersionMax="36" xr10:uidLastSave="{00000000-0000-0000-0000-000000000000}"/>
  <bookViews>
    <workbookView xWindow="520" yWindow="460" windowWidth="19300" windowHeight="17540" tabRatio="500" firstSheet="6" activeTab="8" xr2:uid="{00000000-000D-0000-FFFF-FFFF00000000}"/>
  </bookViews>
  <sheets>
    <sheet name="TableS1_Genes_cannabinoid_pathw" sheetId="12" r:id="rId1"/>
    <sheet name="TableS2_WGS_info" sheetId="2" r:id="rId2"/>
    <sheet name="TableS3_avg_CN_chemo" sheetId="4" r:id="rId3"/>
    <sheet name="TableS4_stats_CN_wn_bwtn_groups" sheetId="5" r:id="rId4"/>
    <sheet name="TableS5_corr_chem_vs_CN" sheetId="7" r:id="rId5"/>
    <sheet name="TableS6_dNdS_gendist_THC_CBD" sheetId="13" r:id="rId6"/>
    <sheet name="TableS7_corr_CN" sheetId="11" r:id="rId7"/>
    <sheet name="TableS8_BLASTcannab_2assemblies" sheetId="15" r:id="rId8"/>
    <sheet name="TableS9_exons_introns_OA_OG" sheetId="1" r:id="rId9"/>
  </sheets>
  <definedNames>
    <definedName name="_xlnm._FilterDatabase" localSheetId="2" hidden="1">TableS3_avg_CN_chemo!$A$1:$AG$70</definedName>
  </definedNames>
  <calcPr calcId="181029"/>
  <extLst>
    <ext xmlns:x14="http://schemas.microsoft.com/office/spreadsheetml/2009/9/main" uri="{79F54976-1DA5-4618-B147-4CDE4B953A38}">
      <x14:workbookPr defaultImageDpi="32767"/>
    </ext>
  </extLst>
</workbook>
</file>

<file path=xl/calcChain.xml><?xml version="1.0" encoding="utf-8"?>
<calcChain xmlns="http://schemas.openxmlformats.org/spreadsheetml/2006/main">
  <c r="D72" i="2" l="1"/>
  <c r="D71" i="2"/>
  <c r="D70" i="2"/>
  <c r="D69" i="2"/>
  <c r="D19" i="15" l="1"/>
  <c r="D20" i="15"/>
  <c r="D21" i="15"/>
  <c r="D22" i="15" s="1"/>
  <c r="D23" i="15" s="1"/>
  <c r="D24" i="15" s="1"/>
  <c r="D25" i="15" s="1"/>
  <c r="D26" i="15" s="1"/>
  <c r="D27" i="15" s="1"/>
  <c r="D28" i="15" s="1"/>
  <c r="D29" i="15" s="1"/>
  <c r="D30" i="15" s="1"/>
  <c r="D31" i="15" s="1"/>
  <c r="D32" i="15" s="1"/>
  <c r="D33" i="15" s="1"/>
  <c r="D34" i="15" s="1"/>
  <c r="D35" i="15" s="1"/>
  <c r="D36" i="15" s="1"/>
  <c r="D37" i="15" s="1"/>
  <c r="D38" i="15" s="1"/>
  <c r="D39" i="15" s="1"/>
  <c r="D40" i="15" s="1"/>
  <c r="D41" i="15" s="1"/>
  <c r="D42" i="15" s="1"/>
  <c r="D43" i="15" s="1"/>
  <c r="D18" i="15"/>
  <c r="D6" i="15" l="1"/>
  <c r="D7" i="15" s="1"/>
  <c r="D8" i="15" s="1"/>
  <c r="D9" i="15" s="1"/>
  <c r="D10" i="15" s="1"/>
  <c r="D11" i="15" s="1"/>
  <c r="D12" i="15" s="1"/>
  <c r="D13" i="15" s="1"/>
  <c r="D14" i="15" s="1"/>
  <c r="D15" i="15" s="1"/>
  <c r="D16" i="15" s="1"/>
  <c r="Q6" i="15" l="1"/>
  <c r="Q7" i="15" s="1"/>
  <c r="Q8" i="15" s="1"/>
  <c r="Q9" i="15" s="1"/>
  <c r="Q10" i="15" s="1"/>
  <c r="Q11" i="15" s="1"/>
  <c r="Q12" i="15" s="1"/>
  <c r="Q13" i="15" s="1"/>
  <c r="Q14" i="15" s="1"/>
  <c r="Q15" i="15" s="1"/>
  <c r="Q16" i="15" s="1"/>
  <c r="M11" i="15"/>
  <c r="M13" i="15"/>
  <c r="M5" i="15" s="1"/>
  <c r="M6" i="15" s="1"/>
  <c r="M14" i="15" s="1"/>
  <c r="M8" i="15" s="1"/>
  <c r="M7" i="15" s="1"/>
  <c r="M9" i="15" s="1"/>
  <c r="M15" i="15" s="1"/>
  <c r="M10" i="15" s="1"/>
  <c r="M12" i="15" s="1"/>
  <c r="Q19" i="15"/>
  <c r="Q20" i="15" s="1"/>
  <c r="Q21" i="15" s="1"/>
  <c r="Q22" i="15" s="1"/>
  <c r="Q23" i="15" s="1"/>
  <c r="Q24" i="15" s="1"/>
  <c r="Q25" i="15" s="1"/>
  <c r="Q26" i="15" s="1"/>
  <c r="Q27" i="15" s="1"/>
  <c r="Q28" i="15" s="1"/>
  <c r="Q17" i="15" s="1"/>
  <c r="Q29" i="15" s="1"/>
  <c r="Q30" i="15" s="1"/>
  <c r="Q32" i="15" s="1"/>
  <c r="Q33" i="15" s="1"/>
  <c r="Q31" i="15" s="1"/>
  <c r="Q34" i="15" s="1"/>
  <c r="Q35" i="15" s="1"/>
  <c r="Q36" i="15" s="1"/>
  <c r="Q37" i="15" s="1"/>
  <c r="Q39" i="15" s="1"/>
  <c r="Q38" i="15" s="1"/>
  <c r="Q40" i="15" s="1"/>
  <c r="Q41" i="15" s="1"/>
  <c r="Q42" i="15" s="1"/>
  <c r="Q43" i="15" s="1"/>
  <c r="M42" i="15"/>
  <c r="M43" i="15" s="1"/>
  <c r="M30" i="15" s="1"/>
  <c r="M32" i="15" s="1"/>
  <c r="M33" i="15" s="1"/>
  <c r="M34" i="15" s="1"/>
  <c r="M31" i="15" s="1"/>
  <c r="M35" i="15" s="1"/>
  <c r="M36" i="15" s="1"/>
  <c r="M17" i="15" s="1"/>
  <c r="M37" i="15" s="1"/>
  <c r="M18" i="15" s="1"/>
  <c r="M20" i="15" s="1"/>
  <c r="M40" i="15" s="1"/>
  <c r="M19" i="15" s="1"/>
  <c r="M24" i="15" s="1"/>
  <c r="M22" i="15" s="1"/>
  <c r="M21" i="15" s="1"/>
  <c r="M23" i="15" s="1"/>
  <c r="M27" i="15" s="1"/>
  <c r="M25" i="15" s="1"/>
  <c r="M26" i="15" s="1"/>
  <c r="M28" i="15" s="1"/>
  <c r="M29" i="15" s="1"/>
  <c r="M39" i="15" s="1"/>
  <c r="M38" i="15" s="1"/>
  <c r="AD58" i="4" l="1"/>
  <c r="AC58" i="4"/>
  <c r="AB58" i="4"/>
  <c r="AD57" i="4"/>
  <c r="AC57" i="4"/>
  <c r="AB57" i="4"/>
  <c r="AD56" i="4"/>
  <c r="AC56" i="4"/>
  <c r="AB56" i="4"/>
  <c r="AD55" i="4"/>
  <c r="AB55" i="4"/>
  <c r="AD46" i="4"/>
  <c r="AC46" i="4"/>
  <c r="AB46" i="4"/>
  <c r="AD24" i="4"/>
  <c r="AB24" i="4"/>
  <c r="AD14" i="4"/>
  <c r="AC14" i="4"/>
  <c r="AB14" i="4"/>
  <c r="AD3" i="4"/>
  <c r="AC3" i="4"/>
  <c r="AB3" i="4"/>
  <c r="J34" i="5"/>
  <c r="P34" i="5"/>
  <c r="P33" i="5"/>
  <c r="M34" i="5"/>
  <c r="M33" i="5"/>
  <c r="J33" i="5"/>
</calcChain>
</file>

<file path=xl/sharedStrings.xml><?xml version="1.0" encoding="utf-8"?>
<sst xmlns="http://schemas.openxmlformats.org/spreadsheetml/2006/main" count="1475" uniqueCount="467">
  <si>
    <t>Exon</t>
  </si>
  <si>
    <t>Intron</t>
  </si>
  <si>
    <t>003891</t>
  </si>
  <si>
    <t>PBK</t>
  </si>
  <si>
    <t>PK</t>
  </si>
  <si>
    <t>End</t>
  </si>
  <si>
    <t>Start</t>
  </si>
  <si>
    <t>Region</t>
  </si>
  <si>
    <t>Number</t>
  </si>
  <si>
    <t>Paralog</t>
  </si>
  <si>
    <t>Assembly</t>
  </si>
  <si>
    <t>Gene</t>
  </si>
  <si>
    <t>Hemp</t>
  </si>
  <si>
    <t>US031</t>
  </si>
  <si>
    <t>USO31</t>
  </si>
  <si>
    <t xml:space="preserve">US031 </t>
  </si>
  <si>
    <t>Hybrid</t>
  </si>
  <si>
    <t>Recon</t>
  </si>
  <si>
    <t>NA</t>
  </si>
  <si>
    <t>recon</t>
  </si>
  <si>
    <t xml:space="preserve">recon </t>
  </si>
  <si>
    <t>Indica</t>
  </si>
  <si>
    <t>Purple_Kush</t>
  </si>
  <si>
    <t>BLMT</t>
  </si>
  <si>
    <t>PK_cat</t>
  </si>
  <si>
    <t>OG_Kush</t>
  </si>
  <si>
    <t>OG_kush</t>
  </si>
  <si>
    <t xml:space="preserve">OG_kush </t>
  </si>
  <si>
    <t>Kandy_Kush</t>
  </si>
  <si>
    <t>kandy_kush</t>
  </si>
  <si>
    <t xml:space="preserve">kandy_kush </t>
  </si>
  <si>
    <t>Sativa</t>
  </si>
  <si>
    <t>Green_Crack</t>
  </si>
  <si>
    <t>NLMT</t>
  </si>
  <si>
    <t>green_crack</t>
  </si>
  <si>
    <t xml:space="preserve">green_crack </t>
  </si>
  <si>
    <t>Finola</t>
  </si>
  <si>
    <t>finola</t>
  </si>
  <si>
    <t xml:space="preserve">finola </t>
  </si>
  <si>
    <t>Dr._Grinspoon</t>
  </si>
  <si>
    <t>drgrinspoon</t>
  </si>
  <si>
    <t xml:space="preserve">drgrinspoon </t>
  </si>
  <si>
    <t>Chocolope</t>
  </si>
  <si>
    <t>chocolope</t>
  </si>
  <si>
    <t xml:space="preserve">chocolope </t>
  </si>
  <si>
    <t>chemdawg</t>
  </si>
  <si>
    <t>chemdawg_5x</t>
  </si>
  <si>
    <t>Carmagnola</t>
  </si>
  <si>
    <t>C9</t>
  </si>
  <si>
    <t>C8</t>
  </si>
  <si>
    <t>C7</t>
  </si>
  <si>
    <t>Afghan_Kush</t>
  </si>
  <si>
    <t>C6</t>
  </si>
  <si>
    <t>Feral_Nebraska</t>
  </si>
  <si>
    <t>C57</t>
  </si>
  <si>
    <t>C56</t>
  </si>
  <si>
    <t>Golden_Goat</t>
  </si>
  <si>
    <t>C55</t>
  </si>
  <si>
    <t>C54</t>
  </si>
  <si>
    <t>Skunk_#1</t>
  </si>
  <si>
    <t>C53</t>
  </si>
  <si>
    <t>Sievers_Infinity</t>
  </si>
  <si>
    <t>C52</t>
  </si>
  <si>
    <t>Tangerine_Haze</t>
  </si>
  <si>
    <t>C51</t>
  </si>
  <si>
    <t>Liberty_Haze</t>
  </si>
  <si>
    <t>C50</t>
  </si>
  <si>
    <t>C5</t>
  </si>
  <si>
    <t>Blue_Dream</t>
  </si>
  <si>
    <t>C49_ACTTGA_L004</t>
  </si>
  <si>
    <t>C49</t>
  </si>
  <si>
    <t>Blueberry_DJ</t>
  </si>
  <si>
    <t>C48_CAGATC_L004</t>
  </si>
  <si>
    <t>C48</t>
  </si>
  <si>
    <t>Alaskan_Thunderfuck</t>
  </si>
  <si>
    <t>C47_GCCAAT_L004</t>
  </si>
  <si>
    <t>C47</t>
  </si>
  <si>
    <t>C46_ACAGTG_L004</t>
  </si>
  <si>
    <t>C46</t>
  </si>
  <si>
    <t>B-5</t>
  </si>
  <si>
    <t>C45_TGACCA_L004</t>
  </si>
  <si>
    <t>C45</t>
  </si>
  <si>
    <t>Grape_Ape</t>
  </si>
  <si>
    <t>C44_TTAGGC_L004</t>
  </si>
  <si>
    <t>C44</t>
  </si>
  <si>
    <t>Girl_Scout_Cookies</t>
  </si>
  <si>
    <t>C43_CGATGT_L004</t>
  </si>
  <si>
    <t>C43</t>
  </si>
  <si>
    <t>Mexican_E</t>
  </si>
  <si>
    <t>C42_CCGTCC_L008</t>
  </si>
  <si>
    <t>C42</t>
  </si>
  <si>
    <t>Colombia_Rio_Negro</t>
  </si>
  <si>
    <t>C41_ATGTCA_L008</t>
  </si>
  <si>
    <t>C41</t>
  </si>
  <si>
    <t>Chinese_hemp</t>
  </si>
  <si>
    <t>C40_AGTTCC_L008</t>
  </si>
  <si>
    <t>C40</t>
  </si>
  <si>
    <t>C4_S4</t>
  </si>
  <si>
    <t>C4</t>
  </si>
  <si>
    <t>EuroOil_2</t>
  </si>
  <si>
    <t>C39_AGTCAA_L008</t>
  </si>
  <si>
    <t>C39</t>
  </si>
  <si>
    <t>Kompolti</t>
  </si>
  <si>
    <t>C38_CTTGTA_L008</t>
  </si>
  <si>
    <t>C38</t>
  </si>
  <si>
    <t>C37_GGCTAC_L008</t>
  </si>
  <si>
    <t>C37</t>
  </si>
  <si>
    <t>Feral_Kansas</t>
  </si>
  <si>
    <t>C36_TAGCTT_L008</t>
  </si>
  <si>
    <t>C36</t>
  </si>
  <si>
    <t>Kunduz</t>
  </si>
  <si>
    <t>C35_GATCAG_L008</t>
  </si>
  <si>
    <t>C35</t>
  </si>
  <si>
    <t>R4</t>
  </si>
  <si>
    <t>C34_ACTTGA_L008</t>
  </si>
  <si>
    <t>C34</t>
  </si>
  <si>
    <t>Rocky_Mountain_Bluberry</t>
  </si>
  <si>
    <t>C33_CAGATC_L008</t>
  </si>
  <si>
    <t>C33</t>
  </si>
  <si>
    <t>Durban_Poison</t>
  </si>
  <si>
    <t>C32_GCCAAT_L008</t>
  </si>
  <si>
    <t>C32</t>
  </si>
  <si>
    <t>Somali_Taxi_Cab</t>
  </si>
  <si>
    <t>C31_ACAGTG_L008</t>
  </si>
  <si>
    <t>C31</t>
  </si>
  <si>
    <t>Hindu_Kush</t>
  </si>
  <si>
    <t>C30_TGACCA_L008</t>
  </si>
  <si>
    <t>C30</t>
  </si>
  <si>
    <t>C3_S3</t>
  </si>
  <si>
    <t>C3</t>
  </si>
  <si>
    <t>Super_Lemon_Haze</t>
  </si>
  <si>
    <t>C29_TTAGGC_L008</t>
  </si>
  <si>
    <t>C29</t>
  </si>
  <si>
    <t>Maui_Waui</t>
  </si>
  <si>
    <t>C28_CGATGT_L008</t>
  </si>
  <si>
    <t>C28</t>
  </si>
  <si>
    <t>Jack_Herer</t>
  </si>
  <si>
    <t>C27_CTATAC_L004</t>
  </si>
  <si>
    <t>C27</t>
  </si>
  <si>
    <t>Pre-98_Bubba_Kush</t>
  </si>
  <si>
    <t>C25_ATCACG_L008</t>
  </si>
  <si>
    <t>C25</t>
  </si>
  <si>
    <t>Low_Ryder</t>
  </si>
  <si>
    <t>C24_S24</t>
  </si>
  <si>
    <t>C24</t>
  </si>
  <si>
    <t>Auto_AK47</t>
  </si>
  <si>
    <t>C23_S23</t>
  </si>
  <si>
    <t>C23</t>
  </si>
  <si>
    <t>Cannatonic</t>
  </si>
  <si>
    <t>C22_S22</t>
  </si>
  <si>
    <t>C22</t>
  </si>
  <si>
    <t>Harlequin</t>
  </si>
  <si>
    <t>C21_cat</t>
  </si>
  <si>
    <t>C21</t>
  </si>
  <si>
    <t>G13</t>
  </si>
  <si>
    <t>C20_cat</t>
  </si>
  <si>
    <t>C20</t>
  </si>
  <si>
    <t>C2_S2</t>
  </si>
  <si>
    <t>C2</t>
  </si>
  <si>
    <t>Tora_Bora</t>
  </si>
  <si>
    <t>C19_cat</t>
  </si>
  <si>
    <t>C19</t>
  </si>
  <si>
    <t>Lebanese</t>
  </si>
  <si>
    <t>C18_cat</t>
  </si>
  <si>
    <t>C18</t>
  </si>
  <si>
    <t>Hawaiian</t>
  </si>
  <si>
    <t>C17_cat</t>
  </si>
  <si>
    <t>C17</t>
  </si>
  <si>
    <t>C16_S16</t>
  </si>
  <si>
    <t>C16</t>
  </si>
  <si>
    <t>Original_Sour_Diesel</t>
  </si>
  <si>
    <t>C15_S15</t>
  </si>
  <si>
    <t>C15</t>
  </si>
  <si>
    <t>Chem91</t>
  </si>
  <si>
    <t>C14_S14</t>
  </si>
  <si>
    <t>C14</t>
  </si>
  <si>
    <t>Dagestani_hemp</t>
  </si>
  <si>
    <t>C13_S13</t>
  </si>
  <si>
    <t>C13</t>
  </si>
  <si>
    <t>C12_S12</t>
  </si>
  <si>
    <t>C12</t>
  </si>
  <si>
    <t>C11_S11</t>
  </si>
  <si>
    <t>C11</t>
  </si>
  <si>
    <t>C10_S10</t>
  </si>
  <si>
    <t>C10</t>
  </si>
  <si>
    <t>C1_S1</t>
  </si>
  <si>
    <t>C1</t>
  </si>
  <si>
    <t>White_widdow</t>
  </si>
  <si>
    <t>A2_cat</t>
  </si>
  <si>
    <t>A2</t>
  </si>
  <si>
    <t>Colloquial classification</t>
  </si>
  <si>
    <t>Cultivar name</t>
  </si>
  <si>
    <t>data_aligned</t>
  </si>
  <si>
    <t>flock_group</t>
  </si>
  <si>
    <t>strain_id_for_genomes</t>
  </si>
  <si>
    <t>Sample ID</t>
  </si>
  <si>
    <t>CBC</t>
  </si>
  <si>
    <t>CBN</t>
  </si>
  <si>
    <t>CBG</t>
  </si>
  <si>
    <t>CBD</t>
  </si>
  <si>
    <t>THC</t>
  </si>
  <si>
    <t>id</t>
  </si>
  <si>
    <t>y</t>
  </si>
  <si>
    <t>&lt;NA&gt;</t>
  </si>
  <si>
    <t>N</t>
  </si>
  <si>
    <t>C9_x</t>
  </si>
  <si>
    <t>C8_x</t>
  </si>
  <si>
    <t>C7_x</t>
  </si>
  <si>
    <t>C6_x</t>
  </si>
  <si>
    <t>Skunk_1</t>
  </si>
  <si>
    <t>C5_x</t>
  </si>
  <si>
    <t>Y</t>
  </si>
  <si>
    <t>White_widow</t>
  </si>
  <si>
    <t>AVG</t>
  </si>
  <si>
    <t>Comb_CBC</t>
  </si>
  <si>
    <t>Comb_CBN</t>
  </si>
  <si>
    <t>Comb_CBG</t>
  </si>
  <si>
    <t>Comb_CBD</t>
  </si>
  <si>
    <t>Comb_THC</t>
  </si>
  <si>
    <t>008242</t>
  </si>
  <si>
    <t>007887</t>
  </si>
  <si>
    <t>007396</t>
  </si>
  <si>
    <t>006705</t>
  </si>
  <si>
    <t>006591</t>
  </si>
  <si>
    <t>005134</t>
  </si>
  <si>
    <t>004650</t>
  </si>
  <si>
    <t>004341</t>
  </si>
  <si>
    <t>002936</t>
  </si>
  <si>
    <t>001774_mod</t>
  </si>
  <si>
    <t>001774</t>
  </si>
  <si>
    <t>000395</t>
  </si>
  <si>
    <t>3498</t>
  </si>
  <si>
    <t>50320</t>
  </si>
  <si>
    <t>74778</t>
  </si>
  <si>
    <t>19603</t>
  </si>
  <si>
    <t>1330</t>
  </si>
  <si>
    <t>16618_mod_INT1</t>
  </si>
  <si>
    <t>16618_mod_EX2</t>
  </si>
  <si>
    <t>16618_mod_EX1</t>
  </si>
  <si>
    <t>16618_mod</t>
  </si>
  <si>
    <t>16618</t>
  </si>
  <si>
    <t>15717</t>
  </si>
  <si>
    <t>strain</t>
  </si>
  <si>
    <t>flock</t>
  </si>
  <si>
    <t>&lt;0.0001</t>
  </si>
  <si>
    <t>&lt;0.01</t>
  </si>
  <si>
    <t>&lt;0.001</t>
  </si>
  <si>
    <t>&lt;0.03</t>
  </si>
  <si>
    <t>P</t>
  </si>
  <si>
    <t>t</t>
  </si>
  <si>
    <t>F</t>
  </si>
  <si>
    <t>sd</t>
  </si>
  <si>
    <t>μ</t>
  </si>
  <si>
    <t>Scaffold</t>
  </si>
  <si>
    <t>OG Kush (N=2)</t>
  </si>
  <si>
    <t>Durban Poison (N=2)</t>
  </si>
  <si>
    <t>Feral Nebraska (N=2)</t>
  </si>
  <si>
    <t>Kompolti (N=2)</t>
  </si>
  <si>
    <t>Chocolope (N=2)</t>
  </si>
  <si>
    <t>Carmagnola (N=6)</t>
  </si>
  <si>
    <t>Hemp (N=16)</t>
  </si>
  <si>
    <t>Within repeated varieties</t>
  </si>
  <si>
    <t>Depth Analysis</t>
  </si>
  <si>
    <t>&lt;0.05</t>
  </si>
  <si>
    <t>r</t>
  </si>
  <si>
    <t>p</t>
  </si>
  <si>
    <t>PBBK</t>
  </si>
  <si>
    <t>PK assembly</t>
  </si>
  <si>
    <t>PBBK assembly</t>
  </si>
  <si>
    <t>Afghan_Kush (N=6)</t>
  </si>
  <si>
    <t>THCA/CBDA</t>
  </si>
  <si>
    <t>sum of CN means for 11 THC/CBD paralogs from the PBK assembly</t>
  </si>
  <si>
    <t>CBDA/THCA</t>
  </si>
  <si>
    <t xml:space="preserve">(avg.) %identity* </t>
  </si>
  <si>
    <t>Number of exons</t>
  </si>
  <si>
    <t>Gene end</t>
  </si>
  <si>
    <t>Gene start</t>
  </si>
  <si>
    <t>-</t>
  </si>
  <si>
    <r>
      <rPr>
        <b/>
        <sz val="8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>0.9983</t>
    </r>
  </si>
  <si>
    <t>*0.2629</t>
  </si>
  <si>
    <t>*0.3045</t>
  </si>
  <si>
    <t>*0.3922</t>
  </si>
  <si>
    <t>*0.2143</t>
  </si>
  <si>
    <t>*0.3594</t>
  </si>
  <si>
    <t>*0.4036</t>
  </si>
  <si>
    <t>*0.3648</t>
  </si>
  <si>
    <t>*0.2622</t>
  </si>
  <si>
    <t>*0.518</t>
  </si>
  <si>
    <t>*0.2949</t>
  </si>
  <si>
    <t>*0.2519</t>
  </si>
  <si>
    <t>*0.3788</t>
  </si>
  <si>
    <t>*0.2836</t>
  </si>
  <si>
    <t>*0.2233</t>
  </si>
  <si>
    <t>*0.3214</t>
  </si>
  <si>
    <t>*0.0056</t>
  </si>
  <si>
    <t>*0.3043</t>
  </si>
  <si>
    <t>*0.3049</t>
  </si>
  <si>
    <t>*0.1505</t>
  </si>
  <si>
    <t>*0.4907</t>
  </si>
  <si>
    <t>*0.3253</t>
  </si>
  <si>
    <t>*0.8223</t>
  </si>
  <si>
    <t>*0.8712</t>
  </si>
  <si>
    <t>*0.9763</t>
  </si>
  <si>
    <t>*0.8886</t>
  </si>
  <si>
    <t>*0.7564</t>
  </si>
  <si>
    <t>*0.2312</t>
  </si>
  <si>
    <t>*0.0547</t>
  </si>
  <si>
    <t>*0.1082</t>
  </si>
  <si>
    <t>*0.0668</t>
  </si>
  <si>
    <t>*0.0994</t>
  </si>
  <si>
    <t>*0.0993</t>
  </si>
  <si>
    <t>*0.1246</t>
  </si>
  <si>
    <t>*0.243</t>
  </si>
  <si>
    <t>*0.9605</t>
  </si>
  <si>
    <t>*0.1001</t>
  </si>
  <si>
    <t>*0.1251</t>
  </si>
  <si>
    <t>*0.4834</t>
  </si>
  <si>
    <t>*0.0926</t>
  </si>
  <si>
    <t>*0.1837</t>
  </si>
  <si>
    <t>*0.3607</t>
  </si>
  <si>
    <t>*0.657</t>
  </si>
  <si>
    <t>*0.2654</t>
  </si>
  <si>
    <t>*0.4207</t>
  </si>
  <si>
    <t>*0.6322</t>
  </si>
  <si>
    <t>*0.5714</t>
  </si>
  <si>
    <t>*0.247</t>
  </si>
  <si>
    <t>*0.3463</t>
  </si>
  <si>
    <t>*0.9126</t>
  </si>
  <si>
    <t>*0.2531</t>
  </si>
  <si>
    <t>*0.4525</t>
  </si>
  <si>
    <t>*0.8262</t>
  </si>
  <si>
    <t>*0.0609</t>
  </si>
  <si>
    <t>*0.1161</t>
  </si>
  <si>
    <t>*0.401</t>
  </si>
  <si>
    <t>*0.2168</t>
  </si>
  <si>
    <t>*0.2011</t>
  </si>
  <si>
    <t>*0.516</t>
  </si>
  <si>
    <t>*0.199</t>
  </si>
  <si>
    <t>*0.057</t>
  </si>
  <si>
    <t>*0.562</t>
  </si>
  <si>
    <t>*0.275</t>
  </si>
  <si>
    <t>*0.174</t>
  </si>
  <si>
    <t>*0.48</t>
  </si>
  <si>
    <t>*0.069</t>
  </si>
  <si>
    <t>*0.1543</t>
  </si>
  <si>
    <t>*0.1518</t>
  </si>
  <si>
    <t>*0.0987</t>
  </si>
  <si>
    <t>*0.121</t>
  </si>
  <si>
    <t>*0.1054</t>
  </si>
  <si>
    <t>*0.0784</t>
  </si>
  <si>
    <t>*0.1485</t>
  </si>
  <si>
    <t>*0.1068</t>
  </si>
  <si>
    <t>*0.3894</t>
  </si>
  <si>
    <t>*0.0614</t>
  </si>
  <si>
    <t>*0.1785</t>
  </si>
  <si>
    <t>*0.1072</t>
  </si>
  <si>
    <t>*0.5353</t>
  </si>
  <si>
    <t>*0.0789</t>
  </si>
  <si>
    <t>*0.3051</t>
  </si>
  <si>
    <t>*0.1711</t>
  </si>
  <si>
    <t>*0.0861</t>
  </si>
  <si>
    <r>
      <rPr>
        <b/>
        <sz val="8"/>
        <color theme="1"/>
        <rFont val="Calibri"/>
        <family val="2"/>
        <scheme val="minor"/>
      </rPr>
      <t>*</t>
    </r>
    <r>
      <rPr>
        <sz val="8"/>
        <color theme="1"/>
        <rFont val="Calibri"/>
        <family val="2"/>
        <scheme val="minor"/>
      </rPr>
      <t>0.541</t>
    </r>
  </si>
  <si>
    <t>Scaffold for each Paralog</t>
  </si>
  <si>
    <t>Olivetolic Acid Synthase</t>
  </si>
  <si>
    <t>Olivetolate Geranyl-transferase</t>
  </si>
  <si>
    <t>sum of CN means for Olivetolic Acid synthase paralogs (scaffolds 15717 and 1668)</t>
  </si>
  <si>
    <t>expected_coverage</t>
  </si>
  <si>
    <t>Broad-leaf (N=15)</t>
  </si>
  <si>
    <t>Narrow-leaf (N=31)</t>
  </si>
  <si>
    <t>Between lineages</t>
  </si>
  <si>
    <t>Within lineages</t>
  </si>
  <si>
    <t>SRX1660624</t>
  </si>
  <si>
    <t>SRX1660625</t>
  </si>
  <si>
    <t>SRX1660626</t>
  </si>
  <si>
    <t>SRX1660627</t>
  </si>
  <si>
    <t>SRX1660628</t>
  </si>
  <si>
    <t>SRX1660629</t>
  </si>
  <si>
    <t>SRX1660630</t>
  </si>
  <si>
    <t>SRX1660632</t>
  </si>
  <si>
    <t>SRX1660631</t>
  </si>
  <si>
    <t>SRX1660633</t>
  </si>
  <si>
    <t>SRX1660634</t>
  </si>
  <si>
    <t>SRX1660635</t>
  </si>
  <si>
    <t>SRX1660636</t>
  </si>
  <si>
    <t>SRX1660637</t>
  </si>
  <si>
    <t>SRX1660638</t>
  </si>
  <si>
    <t>SRX1660639</t>
  </si>
  <si>
    <t>SRX1660640</t>
  </si>
  <si>
    <t>SRX1660641</t>
  </si>
  <si>
    <t>SRX1660642</t>
  </si>
  <si>
    <t>SRX1660643</t>
  </si>
  <si>
    <t>SRX1660644</t>
  </si>
  <si>
    <t>SRX1660645</t>
  </si>
  <si>
    <t>SRX1660646</t>
  </si>
  <si>
    <t>SRX1660647</t>
  </si>
  <si>
    <t>SRX1660648</t>
  </si>
  <si>
    <t>SRX1660649</t>
  </si>
  <si>
    <t>SRX1660650</t>
  </si>
  <si>
    <t>SRX1660651</t>
  </si>
  <si>
    <t>SRX1660652</t>
  </si>
  <si>
    <t>SRX1660653</t>
  </si>
  <si>
    <t>SRX1660654</t>
  </si>
  <si>
    <t>SRX1660655</t>
  </si>
  <si>
    <t>SRX1660656</t>
  </si>
  <si>
    <t>SRX1660657</t>
  </si>
  <si>
    <t>SRX1660658</t>
  </si>
  <si>
    <t>SRX1660661</t>
  </si>
  <si>
    <t>SRX1660662</t>
  </si>
  <si>
    <t>SRX1660663</t>
  </si>
  <si>
    <t>SRX1660664</t>
  </si>
  <si>
    <t>SRX1660665</t>
  </si>
  <si>
    <t>SRX1660666</t>
  </si>
  <si>
    <t>SRX1660667</t>
  </si>
  <si>
    <t>SRX1660668</t>
  </si>
  <si>
    <t>SRX1660669</t>
  </si>
  <si>
    <t>SRX1660670</t>
  </si>
  <si>
    <t>SRX1660671</t>
  </si>
  <si>
    <t>SRX1660672</t>
  </si>
  <si>
    <t>SRX1660673</t>
  </si>
  <si>
    <t>SRX1660674</t>
  </si>
  <si>
    <t>SRX1660675</t>
  </si>
  <si>
    <t>SRX1660676</t>
  </si>
  <si>
    <t>SRX1660677</t>
  </si>
  <si>
    <t>SRX1660678</t>
  </si>
  <si>
    <t>SRX1660679</t>
  </si>
  <si>
    <t>SRX1660680</t>
  </si>
  <si>
    <t xml:space="preserve">PRJNA73819 </t>
  </si>
  <si>
    <t>Medicinal Genomics</t>
  </si>
  <si>
    <t>Accession</t>
  </si>
  <si>
    <t xml:space="preserve">Medicinal Genomics </t>
  </si>
  <si>
    <t>QVPT02000213.1</t>
  </si>
  <si>
    <t>QVPT02000338.1</t>
  </si>
  <si>
    <t>QVPT02000034.1</t>
  </si>
  <si>
    <t>QVPT02000194.1</t>
  </si>
  <si>
    <t>QVPT02001738.1</t>
  </si>
  <si>
    <t>QVPT02000161.1</t>
  </si>
  <si>
    <t>QVPT02002713.1</t>
  </si>
  <si>
    <t>blast hit order</t>
  </si>
  <si>
    <t xml:space="preserve"> alignment length</t>
  </si>
  <si>
    <t xml:space="preserve"> % identity</t>
  </si>
  <si>
    <t>s.end</t>
  </si>
  <si>
    <t>blast_hit_order</t>
  </si>
  <si>
    <t xml:space="preserve"> s. end</t>
  </si>
  <si>
    <t xml:space="preserve"> s. start</t>
  </si>
  <si>
    <t>subject id</t>
  </si>
  <si>
    <t>sum_cannabinoids</t>
  </si>
  <si>
    <t>Sum_cannabinoids</t>
  </si>
  <si>
    <t>*0.213</t>
  </si>
  <si>
    <t>*0.107</t>
  </si>
  <si>
    <t>*0.912</t>
  </si>
  <si>
    <t>*0.587</t>
  </si>
  <si>
    <t>*0.614</t>
  </si>
  <si>
    <t>0.635</t>
  </si>
  <si>
    <t>0.861</t>
  </si>
  <si>
    <t>0.39</t>
  </si>
  <si>
    <t>0.379</t>
  </si>
  <si>
    <t>0.268</t>
  </si>
  <si>
    <t>*0.291</t>
  </si>
  <si>
    <t>*0.119</t>
  </si>
  <si>
    <t>2936</t>
  </si>
  <si>
    <t>GENE</t>
  </si>
  <si>
    <t>Grassa et al. 2018 http://dx.doi.org/10.1101/458083</t>
  </si>
  <si>
    <t>Number of hits</t>
  </si>
  <si>
    <t>McKernan et al. 2018  BioProject: PRJNA486541</t>
  </si>
  <si>
    <t>THCAS</t>
  </si>
  <si>
    <t>CBDAS</t>
  </si>
  <si>
    <t>CBCAS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</si>
</sst>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00"/>
  </numFmts>
  <fonts count="2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color indexed="64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Helvetica Neue"/>
      <family val="2"/>
    </font>
    <font>
      <sz val="14"/>
      <color theme="1"/>
      <name val="Times New Roman"/>
      <family val="1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2"/>
      <color theme="1"/>
      <name val="Calibri (Body)"/>
    </font>
    <font>
      <sz val="10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indexed="64"/>
      <name val="Calibri"/>
      <family val="2"/>
    </font>
    <font>
      <sz val="10"/>
      <color theme="1"/>
      <name val="Calibri (Body)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theme="1"/>
      <name val="Calibri (Body)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indexed="64"/>
      </right>
      <top style="thin">
        <color rgb="FF000000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</cellStyleXfs>
  <cellXfs count="252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5" xfId="0" applyFill="1" applyBorder="1"/>
    <xf numFmtId="0" fontId="0" fillId="0" borderId="0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1" fillId="0" borderId="4" xfId="0" applyFont="1" applyBorder="1"/>
    <xf numFmtId="0" fontId="6" fillId="0" borderId="0" xfId="0" applyFont="1"/>
    <xf numFmtId="0" fontId="7" fillId="0" borderId="0" xfId="0" applyFont="1"/>
    <xf numFmtId="0" fontId="0" fillId="0" borderId="0" xfId="0" applyFont="1" applyFill="1"/>
    <xf numFmtId="0" fontId="0" fillId="0" borderId="0" xfId="0" applyFont="1"/>
    <xf numFmtId="0" fontId="0" fillId="0" borderId="0" xfId="0" applyFill="1"/>
    <xf numFmtId="0" fontId="1" fillId="0" borderId="0" xfId="0" applyFont="1" applyFill="1"/>
    <xf numFmtId="164" fontId="0" fillId="0" borderId="0" xfId="0" applyNumberFormat="1" applyFill="1"/>
    <xf numFmtId="0" fontId="3" fillId="0" borderId="0" xfId="2" applyFill="1"/>
    <xf numFmtId="49" fontId="0" fillId="0" borderId="4" xfId="0" applyNumberFormat="1" applyFill="1" applyBorder="1"/>
    <xf numFmtId="49" fontId="0" fillId="0" borderId="13" xfId="0" applyNumberFormat="1" applyFill="1" applyBorder="1"/>
    <xf numFmtId="49" fontId="0" fillId="0" borderId="14" xfId="0" applyNumberFormat="1" applyFill="1" applyBorder="1"/>
    <xf numFmtId="49" fontId="0" fillId="0" borderId="15" xfId="0" applyNumberFormat="1" applyFill="1" applyBorder="1"/>
    <xf numFmtId="0" fontId="7" fillId="0" borderId="1" xfId="0" applyFont="1" applyFill="1" applyBorder="1"/>
    <xf numFmtId="0" fontId="7" fillId="0" borderId="5" xfId="0" applyFont="1" applyFill="1" applyBorder="1"/>
    <xf numFmtId="0" fontId="7" fillId="0" borderId="0" xfId="0" applyFont="1" applyFill="1" applyBorder="1"/>
    <xf numFmtId="49" fontId="7" fillId="0" borderId="0" xfId="0" applyNumberFormat="1" applyFont="1" applyFill="1"/>
    <xf numFmtId="0" fontId="8" fillId="0" borderId="14" xfId="0" applyFont="1" applyFill="1" applyBorder="1"/>
    <xf numFmtId="0" fontId="8" fillId="0" borderId="13" xfId="0" applyFont="1" applyFill="1" applyBorder="1"/>
    <xf numFmtId="0" fontId="12" fillId="0" borderId="0" xfId="0" applyFont="1" applyFill="1"/>
    <xf numFmtId="165" fontId="13" fillId="0" borderId="10" xfId="0" applyNumberFormat="1" applyFont="1" applyFill="1" applyBorder="1"/>
    <xf numFmtId="165" fontId="13" fillId="0" borderId="11" xfId="0" applyNumberFormat="1" applyFont="1" applyFill="1" applyBorder="1"/>
    <xf numFmtId="0" fontId="13" fillId="0" borderId="0" xfId="0" applyFont="1" applyFill="1" applyBorder="1"/>
    <xf numFmtId="0" fontId="7" fillId="0" borderId="2" xfId="0" applyFont="1" applyFill="1" applyBorder="1"/>
    <xf numFmtId="0" fontId="7" fillId="0" borderId="0" xfId="0" applyFont="1" applyFill="1"/>
    <xf numFmtId="0" fontId="7" fillId="0" borderId="6" xfId="0" applyFont="1" applyFill="1" applyBorder="1"/>
    <xf numFmtId="0" fontId="8" fillId="0" borderId="4" xfId="0" applyFont="1" applyFill="1" applyBorder="1"/>
    <xf numFmtId="0" fontId="8" fillId="0" borderId="15" xfId="0" applyFont="1" applyFill="1" applyBorder="1"/>
    <xf numFmtId="0" fontId="7" fillId="0" borderId="3" xfId="0" applyFont="1" applyFill="1" applyBorder="1"/>
    <xf numFmtId="0" fontId="7" fillId="0" borderId="10" xfId="0" applyFont="1" applyFill="1" applyBorder="1"/>
    <xf numFmtId="0" fontId="7" fillId="0" borderId="15" xfId="0" applyFont="1" applyFill="1" applyBorder="1" applyAlignment="1">
      <alignment horizontal="center" vertical="center"/>
    </xf>
    <xf numFmtId="49" fontId="7" fillId="0" borderId="13" xfId="0" applyNumberFormat="1" applyFont="1" applyFill="1" applyBorder="1"/>
    <xf numFmtId="0" fontId="7" fillId="0" borderId="4" xfId="0" applyFont="1" applyFill="1" applyBorder="1" applyAlignment="1">
      <alignment horizontal="center" wrapText="1"/>
    </xf>
    <xf numFmtId="0" fontId="7" fillId="0" borderId="11" xfId="0" applyFont="1" applyFill="1" applyBorder="1"/>
    <xf numFmtId="0" fontId="7" fillId="0" borderId="0" xfId="0" applyFont="1" applyFill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7" fillId="0" borderId="11" xfId="0" applyFont="1" applyFill="1" applyBorder="1" applyAlignment="1">
      <alignment horizontal="right"/>
    </xf>
    <xf numFmtId="0" fontId="7" fillId="0" borderId="10" xfId="0" applyFont="1" applyFill="1" applyBorder="1" applyAlignment="1">
      <alignment horizontal="right"/>
    </xf>
    <xf numFmtId="0" fontId="7" fillId="0" borderId="13" xfId="0" applyFont="1" applyFill="1" applyBorder="1" applyAlignment="1">
      <alignment horizontal="right"/>
    </xf>
    <xf numFmtId="0" fontId="7" fillId="0" borderId="14" xfId="0" applyFont="1" applyFill="1" applyBorder="1" applyAlignment="1">
      <alignment horizontal="right"/>
    </xf>
    <xf numFmtId="0" fontId="7" fillId="0" borderId="7" xfId="0" applyFont="1" applyFill="1" applyBorder="1" applyAlignment="1">
      <alignment horizontal="right"/>
    </xf>
    <xf numFmtId="0" fontId="7" fillId="0" borderId="6" xfId="0" applyFont="1" applyFill="1" applyBorder="1" applyAlignment="1">
      <alignment horizontal="right"/>
    </xf>
    <xf numFmtId="0" fontId="0" fillId="0" borderId="10" xfId="0" applyFill="1" applyBorder="1"/>
    <xf numFmtId="49" fontId="0" fillId="0" borderId="10" xfId="0" applyNumberFormat="1" applyFill="1" applyBorder="1"/>
    <xf numFmtId="0" fontId="0" fillId="0" borderId="11" xfId="0" applyFill="1" applyBorder="1"/>
    <xf numFmtId="49" fontId="0" fillId="0" borderId="11" xfId="0" applyNumberFormat="1" applyFill="1" applyBorder="1"/>
    <xf numFmtId="0" fontId="0" fillId="0" borderId="12" xfId="0" applyFill="1" applyBorder="1"/>
    <xf numFmtId="49" fontId="0" fillId="0" borderId="12" xfId="0" applyNumberFormat="1" applyFill="1" applyBorder="1"/>
    <xf numFmtId="0" fontId="0" fillId="0" borderId="11" xfId="0" applyFont="1" applyFill="1" applyBorder="1"/>
    <xf numFmtId="0" fontId="0" fillId="0" borderId="4" xfId="0" applyFill="1" applyBorder="1"/>
    <xf numFmtId="0" fontId="0" fillId="0" borderId="1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0" borderId="4" xfId="0" applyFont="1" applyFill="1" applyBorder="1" applyAlignment="1">
      <alignment wrapText="1"/>
    </xf>
    <xf numFmtId="0" fontId="1" fillId="0" borderId="4" xfId="0" applyFont="1" applyFill="1" applyBorder="1"/>
    <xf numFmtId="0" fontId="14" fillId="0" borderId="1" xfId="0" applyFont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49" fontId="15" fillId="0" borderId="10" xfId="0" applyNumberFormat="1" applyFont="1" applyFill="1" applyBorder="1"/>
    <xf numFmtId="165" fontId="16" fillId="0" borderId="5" xfId="2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49" fontId="15" fillId="0" borderId="11" xfId="0" applyNumberFormat="1" applyFont="1" applyFill="1" applyBorder="1"/>
    <xf numFmtId="165" fontId="16" fillId="0" borderId="0" xfId="2" applyNumberFormat="1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49" fontId="14" fillId="0" borderId="0" xfId="0" applyNumberFormat="1" applyFont="1" applyFill="1" applyBorder="1" applyAlignment="1">
      <alignment horizontal="center" vertical="center"/>
    </xf>
    <xf numFmtId="49" fontId="15" fillId="0" borderId="12" xfId="0" applyNumberFormat="1" applyFont="1" applyFill="1" applyBorder="1"/>
    <xf numFmtId="49" fontId="15" fillId="0" borderId="14" xfId="0" applyNumberFormat="1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/>
    </xf>
    <xf numFmtId="49" fontId="15" fillId="0" borderId="13" xfId="0" applyNumberFormat="1" applyFont="1" applyFill="1" applyBorder="1" applyAlignment="1">
      <alignment horizontal="center" vertical="center"/>
    </xf>
    <xf numFmtId="0" fontId="14" fillId="0" borderId="9" xfId="0" applyFont="1" applyFill="1" applyBorder="1"/>
    <xf numFmtId="165" fontId="9" fillId="0" borderId="6" xfId="0" applyNumberFormat="1" applyFont="1" applyFill="1" applyBorder="1" applyAlignment="1">
      <alignment horizontal="right"/>
    </xf>
    <xf numFmtId="165" fontId="10" fillId="0" borderId="6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9" fillId="0" borderId="9" xfId="0" applyFont="1" applyFill="1" applyBorder="1" applyAlignment="1">
      <alignment horizontal="right"/>
    </xf>
    <xf numFmtId="0" fontId="9" fillId="0" borderId="6" xfId="0" applyFont="1" applyFill="1" applyBorder="1" applyAlignment="1">
      <alignment horizontal="right"/>
    </xf>
    <xf numFmtId="0" fontId="10" fillId="0" borderId="6" xfId="0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10" fillId="0" borderId="3" xfId="0" applyFont="1" applyFill="1" applyBorder="1" applyAlignment="1">
      <alignment horizontal="right"/>
    </xf>
    <xf numFmtId="0" fontId="10" fillId="0" borderId="1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49" fontId="10" fillId="0" borderId="6" xfId="0" applyNumberFormat="1" applyFont="1" applyFill="1" applyBorder="1" applyAlignment="1">
      <alignment horizontal="right"/>
    </xf>
    <xf numFmtId="165" fontId="9" fillId="0" borderId="9" xfId="0" applyNumberFormat="1" applyFont="1" applyFill="1" applyBorder="1" applyAlignment="1">
      <alignment horizontal="right"/>
    </xf>
    <xf numFmtId="165" fontId="9" fillId="0" borderId="8" xfId="0" applyNumberFormat="1" applyFont="1" applyFill="1" applyBorder="1" applyAlignment="1">
      <alignment horizontal="right"/>
    </xf>
    <xf numFmtId="165" fontId="9" fillId="0" borderId="7" xfId="0" applyNumberFormat="1" applyFont="1" applyFill="1" applyBorder="1" applyAlignment="1">
      <alignment horizontal="right"/>
    </xf>
    <xf numFmtId="165" fontId="9" fillId="0" borderId="0" xfId="0" applyNumberFormat="1" applyFont="1" applyFill="1" applyBorder="1" applyAlignment="1">
      <alignment horizontal="right"/>
    </xf>
    <xf numFmtId="165" fontId="9" fillId="0" borderId="5" xfId="0" applyNumberFormat="1" applyFont="1" applyFill="1" applyBorder="1" applyAlignment="1">
      <alignment horizontal="right"/>
    </xf>
    <xf numFmtId="49" fontId="11" fillId="0" borderId="6" xfId="0" applyNumberFormat="1" applyFont="1" applyBorder="1" applyAlignment="1">
      <alignment horizontal="right"/>
    </xf>
    <xf numFmtId="165" fontId="9" fillId="0" borderId="6" xfId="0" applyNumberFormat="1" applyFont="1" applyFill="1" applyBorder="1" applyAlignment="1">
      <alignment horizontal="right" wrapText="1"/>
    </xf>
    <xf numFmtId="165" fontId="9" fillId="0" borderId="5" xfId="0" applyNumberFormat="1" applyFont="1" applyFill="1" applyBorder="1" applyAlignment="1">
      <alignment horizontal="right" wrapText="1"/>
    </xf>
    <xf numFmtId="49" fontId="10" fillId="0" borderId="3" xfId="0" applyNumberFormat="1" applyFont="1" applyFill="1" applyBorder="1" applyAlignment="1">
      <alignment horizontal="right"/>
    </xf>
    <xf numFmtId="165" fontId="9" fillId="0" borderId="3" xfId="0" applyNumberFormat="1" applyFont="1" applyFill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5" fontId="9" fillId="0" borderId="2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165" fontId="10" fillId="0" borderId="3" xfId="0" applyNumberFormat="1" applyFont="1" applyFill="1" applyBorder="1" applyAlignment="1">
      <alignment horizontal="right"/>
    </xf>
    <xf numFmtId="165" fontId="13" fillId="0" borderId="6" xfId="0" applyNumberFormat="1" applyFont="1" applyFill="1" applyBorder="1" applyAlignment="1">
      <alignment horizontal="right"/>
    </xf>
    <xf numFmtId="165" fontId="13" fillId="0" borderId="0" xfId="0" applyNumberFormat="1" applyFont="1" applyFill="1" applyBorder="1" applyAlignment="1">
      <alignment horizontal="right"/>
    </xf>
    <xf numFmtId="165" fontId="13" fillId="0" borderId="5" xfId="0" applyNumberFormat="1" applyFont="1" applyFill="1" applyBorder="1" applyAlignment="1">
      <alignment horizontal="right"/>
    </xf>
    <xf numFmtId="165" fontId="13" fillId="0" borderId="3" xfId="0" applyNumberFormat="1" applyFont="1" applyFill="1" applyBorder="1" applyAlignment="1">
      <alignment horizontal="right"/>
    </xf>
    <xf numFmtId="165" fontId="13" fillId="0" borderId="2" xfId="0" applyNumberFormat="1" applyFont="1" applyFill="1" applyBorder="1" applyAlignment="1">
      <alignment horizontal="right"/>
    </xf>
    <xf numFmtId="165" fontId="13" fillId="0" borderId="1" xfId="0" applyNumberFormat="1" applyFont="1" applyFill="1" applyBorder="1" applyAlignment="1">
      <alignment horizontal="right"/>
    </xf>
    <xf numFmtId="165" fontId="13" fillId="0" borderId="9" xfId="0" applyNumberFormat="1" applyFont="1" applyFill="1" applyBorder="1" applyAlignment="1">
      <alignment horizontal="right"/>
    </xf>
    <xf numFmtId="165" fontId="13" fillId="0" borderId="8" xfId="0" applyNumberFormat="1" applyFont="1" applyFill="1" applyBorder="1" applyAlignment="1">
      <alignment horizontal="right"/>
    </xf>
    <xf numFmtId="165" fontId="13" fillId="0" borderId="7" xfId="0" applyNumberFormat="1" applyFont="1" applyFill="1" applyBorder="1" applyAlignment="1">
      <alignment horizontal="right"/>
    </xf>
    <xf numFmtId="49" fontId="0" fillId="0" borderId="0" xfId="0" applyNumberFormat="1" applyFill="1" applyBorder="1"/>
    <xf numFmtId="0" fontId="7" fillId="0" borderId="6" xfId="0" applyFont="1" applyFill="1" applyBorder="1" applyAlignment="1">
      <alignment horizontal="center" vertical="center"/>
    </xf>
    <xf numFmtId="0" fontId="7" fillId="0" borderId="20" xfId="0" applyFont="1" applyBorder="1" applyAlignment="1">
      <alignment wrapText="1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ont="1" applyFill="1" applyBorder="1"/>
    <xf numFmtId="0" fontId="0" fillId="0" borderId="1" xfId="0" applyFont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1" xfId="0" applyFont="1" applyFill="1" applyBorder="1"/>
    <xf numFmtId="0" fontId="0" fillId="0" borderId="10" xfId="0" applyFont="1" applyFill="1" applyBorder="1"/>
    <xf numFmtId="0" fontId="0" fillId="0" borderId="5" xfId="0" applyFont="1" applyBorder="1"/>
    <xf numFmtId="0" fontId="0" fillId="0" borderId="6" xfId="0" applyFont="1" applyFill="1" applyBorder="1"/>
    <xf numFmtId="0" fontId="0" fillId="0" borderId="5" xfId="0" applyFont="1" applyFill="1" applyBorder="1"/>
    <xf numFmtId="0" fontId="1" fillId="0" borderId="5" xfId="0" applyFont="1" applyFill="1" applyBorder="1"/>
    <xf numFmtId="0" fontId="1" fillId="0" borderId="0" xfId="0" applyFont="1" applyFill="1" applyBorder="1"/>
    <xf numFmtId="0" fontId="1" fillId="0" borderId="6" xfId="0" applyFont="1" applyFill="1" applyBorder="1"/>
    <xf numFmtId="0" fontId="1" fillId="0" borderId="5" xfId="0" applyFont="1" applyBorder="1"/>
    <xf numFmtId="0" fontId="0" fillId="0" borderId="7" xfId="0" applyFont="1" applyBorder="1"/>
    <xf numFmtId="0" fontId="0" fillId="0" borderId="8" xfId="0" applyFont="1" applyFill="1" applyBorder="1"/>
    <xf numFmtId="0" fontId="0" fillId="0" borderId="9" xfId="0" applyFont="1" applyFill="1" applyBorder="1"/>
    <xf numFmtId="0" fontId="0" fillId="0" borderId="7" xfId="0" applyFont="1" applyFill="1" applyBorder="1"/>
    <xf numFmtId="0" fontId="0" fillId="0" borderId="12" xfId="0" applyFont="1" applyFill="1" applyBorder="1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2" xfId="0" applyFont="1" applyBorder="1"/>
    <xf numFmtId="0" fontId="1" fillId="0" borderId="3" xfId="0" applyFont="1" applyBorder="1"/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1" fillId="0" borderId="0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Fill="1" applyBorder="1"/>
    <xf numFmtId="0" fontId="1" fillId="0" borderId="13" xfId="0" applyFont="1" applyBorder="1"/>
    <xf numFmtId="0" fontId="1" fillId="0" borderId="0" xfId="0" applyFont="1" applyBorder="1" applyAlignment="1">
      <alignment horizontal="left"/>
    </xf>
    <xf numFmtId="0" fontId="0" fillId="2" borderId="0" xfId="0" applyFill="1"/>
    <xf numFmtId="49" fontId="0" fillId="2" borderId="14" xfId="0" applyNumberFormat="1" applyFill="1" applyBorder="1"/>
    <xf numFmtId="49" fontId="0" fillId="2" borderId="0" xfId="0" applyNumberFormat="1" applyFill="1" applyBorder="1"/>
    <xf numFmtId="49" fontId="7" fillId="2" borderId="0" xfId="0" applyNumberFormat="1" applyFont="1" applyFill="1"/>
    <xf numFmtId="49" fontId="0" fillId="2" borderId="13" xfId="0" applyNumberFormat="1" applyFill="1" applyBorder="1"/>
    <xf numFmtId="0" fontId="18" fillId="0" borderId="0" xfId="0" applyFont="1" applyFill="1"/>
    <xf numFmtId="0" fontId="18" fillId="0" borderId="0" xfId="0" applyFont="1" applyFill="1" applyBorder="1"/>
    <xf numFmtId="0" fontId="17" fillId="0" borderId="9" xfId="0" applyFont="1" applyFill="1" applyBorder="1"/>
    <xf numFmtId="165" fontId="17" fillId="0" borderId="7" xfId="0" applyNumberFormat="1" applyFont="1" applyFill="1" applyBorder="1"/>
    <xf numFmtId="0" fontId="17" fillId="0" borderId="6" xfId="0" applyFont="1" applyFill="1" applyBorder="1" applyAlignment="1">
      <alignment horizontal="right"/>
    </xf>
    <xf numFmtId="165" fontId="17" fillId="0" borderId="5" xfId="0" applyNumberFormat="1" applyFont="1" applyFill="1" applyBorder="1"/>
    <xf numFmtId="0" fontId="18" fillId="0" borderId="6" xfId="0" applyFont="1" applyFill="1" applyBorder="1" applyAlignment="1">
      <alignment horizontal="right"/>
    </xf>
    <xf numFmtId="165" fontId="18" fillId="0" borderId="5" xfId="0" applyNumberFormat="1" applyFont="1" applyFill="1" applyBorder="1"/>
    <xf numFmtId="49" fontId="17" fillId="0" borderId="6" xfId="0" applyNumberFormat="1" applyFont="1" applyFill="1" applyBorder="1" applyAlignment="1">
      <alignment horizontal="right"/>
    </xf>
    <xf numFmtId="0" fontId="17" fillId="0" borderId="3" xfId="0" applyFont="1" applyFill="1" applyBorder="1" applyAlignment="1">
      <alignment horizontal="right"/>
    </xf>
    <xf numFmtId="165" fontId="17" fillId="0" borderId="1" xfId="0" applyNumberFormat="1" applyFont="1" applyFill="1" applyBorder="1"/>
    <xf numFmtId="0" fontId="1" fillId="0" borderId="12" xfId="0" applyFont="1" applyFill="1" applyBorder="1" applyAlignment="1">
      <alignment wrapText="1"/>
    </xf>
    <xf numFmtId="165" fontId="19" fillId="0" borderId="9" xfId="0" applyNumberFormat="1" applyFont="1" applyFill="1" applyBorder="1"/>
    <xf numFmtId="165" fontId="19" fillId="0" borderId="7" xfId="0" applyNumberFormat="1" applyFont="1" applyFill="1" applyBorder="1"/>
    <xf numFmtId="165" fontId="19" fillId="0" borderId="8" xfId="0" applyNumberFormat="1" applyFont="1" applyFill="1" applyBorder="1"/>
    <xf numFmtId="0" fontId="20" fillId="0" borderId="8" xfId="0" applyFont="1" applyFill="1" applyBorder="1"/>
    <xf numFmtId="0" fontId="20" fillId="0" borderId="7" xfId="0" applyFont="1" applyFill="1" applyBorder="1"/>
    <xf numFmtId="165" fontId="13" fillId="0" borderId="12" xfId="0" applyNumberFormat="1" applyFont="1" applyFill="1" applyBorder="1"/>
    <xf numFmtId="165" fontId="13" fillId="0" borderId="4" xfId="0" applyNumberFormat="1" applyFont="1" applyFill="1" applyBorder="1"/>
    <xf numFmtId="165" fontId="13" fillId="0" borderId="13" xfId="0" applyNumberFormat="1" applyFont="1" applyFill="1" applyBorder="1" applyAlignment="1">
      <alignment horizontal="right"/>
    </xf>
    <xf numFmtId="165" fontId="13" fillId="0" borderId="15" xfId="0" applyNumberFormat="1" applyFont="1" applyFill="1" applyBorder="1" applyAlignment="1">
      <alignment horizontal="right"/>
    </xf>
    <xf numFmtId="165" fontId="13" fillId="0" borderId="14" xfId="0" applyNumberFormat="1" applyFont="1" applyFill="1" applyBorder="1" applyAlignment="1">
      <alignment horizontal="right"/>
    </xf>
    <xf numFmtId="0" fontId="17" fillId="0" borderId="13" xfId="0" applyFont="1" applyFill="1" applyBorder="1" applyAlignment="1">
      <alignment horizontal="right"/>
    </xf>
    <xf numFmtId="165" fontId="17" fillId="0" borderId="14" xfId="0" applyNumberFormat="1" applyFont="1" applyFill="1" applyBorder="1"/>
    <xf numFmtId="0" fontId="17" fillId="0" borderId="9" xfId="0" applyFont="1" applyFill="1" applyBorder="1" applyAlignment="1">
      <alignment horizontal="right"/>
    </xf>
    <xf numFmtId="0" fontId="1" fillId="0" borderId="12" xfId="0" applyFont="1" applyFill="1" applyBorder="1"/>
    <xf numFmtId="0" fontId="0" fillId="0" borderId="4" xfId="0" applyFill="1" applyBorder="1" applyAlignment="1">
      <alignment horizontal="center" vertical="center"/>
    </xf>
    <xf numFmtId="0" fontId="0" fillId="0" borderId="4" xfId="0" applyBorder="1"/>
    <xf numFmtId="0" fontId="1" fillId="0" borderId="6" xfId="0" applyFont="1" applyBorder="1"/>
    <xf numFmtId="0" fontId="1" fillId="0" borderId="9" xfId="0" applyFont="1" applyBorder="1"/>
    <xf numFmtId="0" fontId="1" fillId="0" borderId="8" xfId="0" applyFont="1" applyBorder="1"/>
    <xf numFmtId="0" fontId="1" fillId="0" borderId="7" xfId="0" applyFont="1" applyBorder="1"/>
    <xf numFmtId="0" fontId="1" fillId="0" borderId="9" xfId="0" applyFont="1" applyFill="1" applyBorder="1"/>
    <xf numFmtId="0" fontId="1" fillId="0" borderId="8" xfId="0" applyFont="1" applyFill="1" applyBorder="1"/>
    <xf numFmtId="0" fontId="1" fillId="0" borderId="7" xfId="0" applyFont="1" applyFill="1" applyBorder="1"/>
    <xf numFmtId="49" fontId="7" fillId="0" borderId="8" xfId="0" applyNumberFormat="1" applyFont="1" applyFill="1" applyBorder="1"/>
    <xf numFmtId="49" fontId="7" fillId="0" borderId="2" xfId="0" applyNumberFormat="1" applyFont="1" applyFill="1" applyBorder="1"/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/>
    </xf>
    <xf numFmtId="0" fontId="7" fillId="0" borderId="15" xfId="0" applyFont="1" applyFill="1" applyBorder="1" applyAlignment="1">
      <alignment horizontal="center"/>
    </xf>
    <xf numFmtId="0" fontId="7" fillId="0" borderId="16" xfId="0" applyFont="1" applyFill="1" applyBorder="1" applyAlignment="1">
      <alignment horizontal="center"/>
    </xf>
    <xf numFmtId="0" fontId="7" fillId="0" borderId="18" xfId="0" applyFont="1" applyFill="1" applyBorder="1" applyAlignment="1">
      <alignment horizontal="center" wrapText="1"/>
    </xf>
    <xf numFmtId="0" fontId="7" fillId="0" borderId="16" xfId="0" applyFont="1" applyFill="1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8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49" fontId="0" fillId="0" borderId="12" xfId="0" applyNumberFormat="1" applyFill="1" applyBorder="1" applyAlignment="1">
      <alignment horizontal="center" vertical="center"/>
    </xf>
    <xf numFmtId="49" fontId="0" fillId="0" borderId="11" xfId="0" applyNumberFormat="1" applyFill="1" applyBorder="1" applyAlignment="1">
      <alignment horizontal="center" vertical="center"/>
    </xf>
    <xf numFmtId="49" fontId="0" fillId="0" borderId="10" xfId="0" applyNumberFormat="1" applyFill="1" applyBorder="1" applyAlignment="1">
      <alignment horizontal="center" vertical="center"/>
    </xf>
    <xf numFmtId="165" fontId="19" fillId="0" borderId="15" xfId="0" applyNumberFormat="1" applyFont="1" applyFill="1" applyBorder="1" applyAlignment="1">
      <alignment horizontal="center"/>
    </xf>
    <xf numFmtId="165" fontId="19" fillId="0" borderId="14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 vertical="center" wrapText="1"/>
    </xf>
    <xf numFmtId="165" fontId="19" fillId="0" borderId="13" xfId="0" applyNumberFormat="1" applyFont="1" applyFill="1" applyBorder="1" applyAlignment="1">
      <alignment horizontal="center"/>
    </xf>
    <xf numFmtId="49" fontId="10" fillId="0" borderId="9" xfId="0" applyNumberFormat="1" applyFont="1" applyFill="1" applyBorder="1" applyAlignment="1">
      <alignment horizontal="right"/>
    </xf>
    <xf numFmtId="49" fontId="10" fillId="0" borderId="7" xfId="0" applyNumberFormat="1" applyFont="1" applyFill="1" applyBorder="1" applyAlignment="1">
      <alignment horizontal="right"/>
    </xf>
    <xf numFmtId="0" fontId="0" fillId="0" borderId="4" xfId="0" applyFill="1" applyBorder="1" applyAlignment="1">
      <alignment horizontal="center"/>
    </xf>
    <xf numFmtId="0" fontId="0" fillId="0" borderId="13" xfId="0" applyFill="1" applyBorder="1" applyAlignment="1">
      <alignment horizontal="right"/>
    </xf>
    <xf numFmtId="0" fontId="0" fillId="0" borderId="14" xfId="0" applyFill="1" applyBorder="1" applyAlignment="1">
      <alignment horizontal="right"/>
    </xf>
    <xf numFmtId="0" fontId="0" fillId="0" borderId="15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Fill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3 2" xfId="3" xr:uid="{00000000-0005-0000-0000-000003000000}"/>
    <cellStyle name="Normal 4" xfId="4" xr:uid="{00000000-0005-0000-0000-000004000000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74"/>
  <sheetViews>
    <sheetView topLeftCell="A2" zoomScale="125" zoomScaleNormal="125" zoomScalePageLayoutView="125" workbookViewId="0">
      <selection activeCell="D14" sqref="D14"/>
    </sheetView>
  </sheetViews>
  <sheetFormatPr baseColWidth="10" defaultRowHeight="16"/>
  <cols>
    <col min="2" max="2" width="11" bestFit="1" customWidth="1"/>
    <col min="3" max="3" width="9.1640625" bestFit="1" customWidth="1"/>
    <col min="4" max="4" width="8" bestFit="1" customWidth="1"/>
    <col min="5" max="5" width="10" bestFit="1" customWidth="1"/>
    <col min="6" max="6" width="9.1640625" bestFit="1" customWidth="1"/>
    <col min="7" max="7" width="9.33203125" customWidth="1"/>
    <col min="8" max="8" width="14.83203125" customWidth="1"/>
  </cols>
  <sheetData>
    <row r="3" spans="1:1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</row>
    <row r="4" spans="1:11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</row>
    <row r="5" spans="1:11" ht="51">
      <c r="A5" s="15"/>
      <c r="B5" s="66" t="s">
        <v>11</v>
      </c>
      <c r="C5" s="66" t="s">
        <v>10</v>
      </c>
      <c r="D5" s="65" t="s">
        <v>362</v>
      </c>
      <c r="E5" s="66" t="s">
        <v>276</v>
      </c>
      <c r="F5" s="66" t="s">
        <v>275</v>
      </c>
      <c r="G5" s="65" t="s">
        <v>274</v>
      </c>
      <c r="H5" s="65" t="s">
        <v>273</v>
      </c>
      <c r="I5" s="15"/>
      <c r="J5" s="15"/>
      <c r="K5" s="15"/>
    </row>
    <row r="6" spans="1:11">
      <c r="A6" s="15"/>
      <c r="B6" s="202" t="s">
        <v>363</v>
      </c>
      <c r="C6" s="199" t="s">
        <v>4</v>
      </c>
      <c r="D6" s="60" t="s">
        <v>241</v>
      </c>
      <c r="E6" s="59">
        <v>211735</v>
      </c>
      <c r="F6" s="59">
        <v>213054</v>
      </c>
      <c r="G6" s="199">
        <v>2</v>
      </c>
      <c r="H6" s="7">
        <v>98.289999999999992</v>
      </c>
      <c r="I6" s="15"/>
      <c r="J6" s="15"/>
      <c r="K6" s="15"/>
    </row>
    <row r="7" spans="1:11">
      <c r="A7" s="15"/>
      <c r="B7" s="203"/>
      <c r="C7" s="201"/>
      <c r="D7" s="58" t="s">
        <v>240</v>
      </c>
      <c r="E7" s="57">
        <v>11303</v>
      </c>
      <c r="F7" s="57">
        <v>12613</v>
      </c>
      <c r="G7" s="201"/>
      <c r="H7" s="1">
        <v>97.83</v>
      </c>
      <c r="I7" s="15"/>
      <c r="J7" s="15"/>
      <c r="K7" s="15"/>
    </row>
    <row r="8" spans="1:11" ht="51">
      <c r="A8" s="15"/>
      <c r="B8" s="120" t="s">
        <v>364</v>
      </c>
      <c r="C8" s="64" t="s">
        <v>266</v>
      </c>
      <c r="D8" s="19" t="s">
        <v>2</v>
      </c>
      <c r="E8" s="62">
        <v>36562</v>
      </c>
      <c r="F8" s="62">
        <v>43639</v>
      </c>
      <c r="G8" s="63">
        <v>10</v>
      </c>
      <c r="H8" s="62">
        <v>99.492999999999995</v>
      </c>
      <c r="I8" s="15"/>
      <c r="J8" s="15"/>
      <c r="K8" s="15"/>
    </row>
    <row r="9" spans="1:11">
      <c r="A9" s="15"/>
      <c r="B9" s="199" t="s">
        <v>272</v>
      </c>
      <c r="C9" s="199" t="s">
        <v>4</v>
      </c>
      <c r="D9" s="58" t="s">
        <v>235</v>
      </c>
      <c r="E9" s="57">
        <v>1119</v>
      </c>
      <c r="F9" s="57">
        <v>2754</v>
      </c>
      <c r="G9" s="199">
        <v>1</v>
      </c>
      <c r="H9" s="59">
        <v>90.96</v>
      </c>
      <c r="I9" s="15"/>
      <c r="J9" s="15"/>
      <c r="K9" s="15"/>
    </row>
    <row r="10" spans="1:11">
      <c r="A10" s="15"/>
      <c r="B10" s="200"/>
      <c r="C10" s="200"/>
      <c r="D10" s="58" t="s">
        <v>234</v>
      </c>
      <c r="E10" s="57">
        <v>7696</v>
      </c>
      <c r="F10" s="57">
        <v>9335</v>
      </c>
      <c r="G10" s="200"/>
      <c r="H10" s="57">
        <v>99.67</v>
      </c>
      <c r="I10" s="15"/>
      <c r="J10" s="15"/>
      <c r="K10" s="15"/>
    </row>
    <row r="11" spans="1:11">
      <c r="A11" s="15"/>
      <c r="B11" s="200"/>
      <c r="C11" s="200"/>
      <c r="D11" s="58" t="s">
        <v>233</v>
      </c>
      <c r="E11" s="57">
        <v>8041</v>
      </c>
      <c r="F11" s="57">
        <v>9596</v>
      </c>
      <c r="G11" s="200"/>
      <c r="H11" s="57">
        <v>86.59</v>
      </c>
      <c r="I11" s="15"/>
      <c r="J11" s="15"/>
      <c r="K11" s="15"/>
    </row>
    <row r="12" spans="1:11">
      <c r="A12" s="15"/>
      <c r="B12" s="200"/>
      <c r="C12" s="200"/>
      <c r="D12" s="58" t="s">
        <v>459</v>
      </c>
      <c r="E12" s="57">
        <v>6962</v>
      </c>
      <c r="F12" s="57">
        <v>8771</v>
      </c>
      <c r="G12" s="200"/>
      <c r="H12" s="57">
        <v>91.12</v>
      </c>
      <c r="I12" s="15"/>
      <c r="J12" s="15"/>
      <c r="K12" s="15"/>
    </row>
    <row r="13" spans="1:11">
      <c r="A13" s="15"/>
      <c r="B13" s="200"/>
      <c r="C13" s="201"/>
      <c r="D13" s="58" t="s">
        <v>231</v>
      </c>
      <c r="E13" s="61">
        <v>10088</v>
      </c>
      <c r="F13" s="61">
        <v>11650</v>
      </c>
      <c r="G13" s="200"/>
      <c r="H13" s="57">
        <v>96.13</v>
      </c>
      <c r="I13" s="15"/>
      <c r="J13" s="15"/>
      <c r="K13" s="15"/>
    </row>
    <row r="14" spans="1:11">
      <c r="A14" s="15"/>
      <c r="B14" s="200"/>
      <c r="C14" s="199" t="s">
        <v>266</v>
      </c>
      <c r="D14" s="60" t="s">
        <v>230</v>
      </c>
      <c r="E14" s="59">
        <v>37109</v>
      </c>
      <c r="F14" s="59">
        <v>38730</v>
      </c>
      <c r="G14" s="200"/>
      <c r="H14" s="57">
        <v>90.05</v>
      </c>
      <c r="I14" s="15"/>
      <c r="J14" s="15"/>
      <c r="K14" s="15"/>
    </row>
    <row r="15" spans="1:11">
      <c r="A15" s="15"/>
      <c r="B15" s="200"/>
      <c r="C15" s="200"/>
      <c r="D15" s="58" t="s">
        <v>229</v>
      </c>
      <c r="E15" s="57">
        <v>40421</v>
      </c>
      <c r="F15" s="57">
        <v>42059</v>
      </c>
      <c r="G15" s="200"/>
      <c r="H15" s="57">
        <v>98.11</v>
      </c>
      <c r="I15" s="15"/>
      <c r="J15" s="15"/>
      <c r="K15" s="15"/>
    </row>
    <row r="16" spans="1:11">
      <c r="A16" s="15"/>
      <c r="B16" s="200"/>
      <c r="C16" s="200"/>
      <c r="D16" s="58" t="s">
        <v>227</v>
      </c>
      <c r="E16" s="57">
        <v>46914</v>
      </c>
      <c r="F16" s="57">
        <v>45285</v>
      </c>
      <c r="G16" s="200"/>
      <c r="H16" s="57">
        <v>93.28</v>
      </c>
      <c r="I16" s="15"/>
      <c r="J16" s="15"/>
      <c r="K16" s="15"/>
    </row>
    <row r="17" spans="1:11">
      <c r="A17" s="15"/>
      <c r="B17" s="200"/>
      <c r="C17" s="200"/>
      <c r="D17" s="58" t="s">
        <v>226</v>
      </c>
      <c r="E17" s="57">
        <v>20310</v>
      </c>
      <c r="F17" s="57">
        <v>18672</v>
      </c>
      <c r="G17" s="200"/>
      <c r="H17" s="57">
        <v>94.08</v>
      </c>
      <c r="I17" s="15"/>
      <c r="J17" s="15"/>
      <c r="K17" s="15"/>
    </row>
    <row r="18" spans="1:11">
      <c r="A18" s="15"/>
      <c r="B18" s="200"/>
      <c r="C18" s="200"/>
      <c r="D18" s="58" t="s">
        <v>225</v>
      </c>
      <c r="E18" s="57">
        <v>52299</v>
      </c>
      <c r="F18" s="57">
        <v>50663</v>
      </c>
      <c r="G18" s="200"/>
      <c r="H18" s="57">
        <v>97.01</v>
      </c>
      <c r="I18" s="15"/>
      <c r="J18" s="15"/>
      <c r="K18" s="15"/>
    </row>
    <row r="19" spans="1:11">
      <c r="A19" s="15"/>
      <c r="B19" s="200"/>
      <c r="C19" s="200"/>
      <c r="D19" s="58" t="s">
        <v>224</v>
      </c>
      <c r="E19" s="57">
        <v>15361</v>
      </c>
      <c r="F19" s="57">
        <v>16999</v>
      </c>
      <c r="G19" s="200"/>
      <c r="H19" s="57">
        <v>93.89</v>
      </c>
      <c r="I19" s="15"/>
      <c r="J19" s="15"/>
      <c r="K19" s="15"/>
    </row>
    <row r="20" spans="1:11">
      <c r="A20" s="15"/>
      <c r="B20" s="200"/>
      <c r="C20" s="200"/>
      <c r="D20" s="58" t="s">
        <v>223</v>
      </c>
      <c r="E20" s="57">
        <v>24637</v>
      </c>
      <c r="F20" s="57">
        <v>22999</v>
      </c>
      <c r="G20" s="200"/>
      <c r="H20" s="57">
        <v>93.96</v>
      </c>
      <c r="I20" s="15"/>
      <c r="J20" s="15"/>
      <c r="K20" s="15"/>
    </row>
    <row r="21" spans="1:11">
      <c r="A21" s="15"/>
      <c r="B21" s="200"/>
      <c r="C21" s="200"/>
      <c r="D21" s="58" t="s">
        <v>222</v>
      </c>
      <c r="E21" s="57">
        <v>30197</v>
      </c>
      <c r="F21" s="57">
        <v>31835</v>
      </c>
      <c r="G21" s="200"/>
      <c r="H21" s="57">
        <v>97.13</v>
      </c>
      <c r="I21" s="15"/>
      <c r="J21" s="15"/>
      <c r="K21" s="15"/>
    </row>
    <row r="22" spans="1:11">
      <c r="A22" s="15"/>
      <c r="B22" s="200"/>
      <c r="C22" s="200"/>
      <c r="D22" s="58" t="s">
        <v>221</v>
      </c>
      <c r="E22" s="57">
        <v>10468</v>
      </c>
      <c r="F22" s="57">
        <v>12106</v>
      </c>
      <c r="G22" s="200"/>
      <c r="H22" s="57">
        <v>97.07</v>
      </c>
      <c r="I22" s="15"/>
      <c r="J22" s="15"/>
      <c r="K22" s="15"/>
    </row>
    <row r="23" spans="1:11">
      <c r="A23" s="15"/>
      <c r="B23" s="200"/>
      <c r="C23" s="200"/>
      <c r="D23" s="58" t="s">
        <v>220</v>
      </c>
      <c r="E23" s="57">
        <v>8326</v>
      </c>
      <c r="F23" s="57">
        <v>6692</v>
      </c>
      <c r="G23" s="200"/>
      <c r="H23" s="57">
        <v>93.78</v>
      </c>
      <c r="I23" s="15"/>
      <c r="J23" s="15"/>
      <c r="K23" s="15"/>
    </row>
    <row r="24" spans="1:11">
      <c r="A24" s="15"/>
      <c r="B24" s="201"/>
      <c r="C24" s="201"/>
      <c r="D24" s="56" t="s">
        <v>219</v>
      </c>
      <c r="E24" s="55">
        <v>20123</v>
      </c>
      <c r="F24" s="55">
        <v>21744</v>
      </c>
      <c r="G24" s="201"/>
      <c r="H24" s="55">
        <v>89.43</v>
      </c>
      <c r="I24" s="15"/>
      <c r="J24" s="15"/>
      <c r="K24" s="15"/>
    </row>
    <row r="25" spans="1:1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spans="1:11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</row>
    <row r="28" spans="1:11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</row>
    <row r="31" spans="1:11">
      <c r="A31" s="15"/>
      <c r="B31" s="15"/>
      <c r="C31" s="15"/>
      <c r="D31" s="117"/>
      <c r="E31" s="15"/>
      <c r="F31" s="15"/>
      <c r="G31" s="15"/>
      <c r="H31" s="15"/>
      <c r="I31" s="15"/>
      <c r="J31" s="15"/>
      <c r="K31" s="15"/>
    </row>
    <row r="32" spans="1:11">
      <c r="A32" s="15"/>
      <c r="B32" s="15"/>
      <c r="C32" s="15"/>
      <c r="D32" s="117"/>
      <c r="E32" s="15"/>
      <c r="F32" s="15"/>
      <c r="G32" s="15"/>
      <c r="H32" s="15"/>
      <c r="I32" s="15"/>
      <c r="J32" s="15"/>
      <c r="K32" s="15"/>
    </row>
    <row r="33" spans="1:11">
      <c r="A33" s="15"/>
      <c r="B33" s="15"/>
      <c r="C33" s="15"/>
      <c r="D33" s="117"/>
      <c r="E33" s="15"/>
      <c r="F33" s="15"/>
      <c r="G33" s="15"/>
      <c r="H33" s="15"/>
      <c r="I33" s="15"/>
      <c r="J33" s="15"/>
      <c r="K33" s="15"/>
    </row>
    <row r="34" spans="1:11">
      <c r="A34" s="15"/>
      <c r="B34" s="15"/>
      <c r="C34" s="15"/>
      <c r="D34" s="117"/>
      <c r="E34" s="15"/>
      <c r="F34" s="15"/>
      <c r="G34" s="15"/>
      <c r="H34" s="15"/>
      <c r="I34" s="15"/>
      <c r="J34" s="15"/>
      <c r="K34" s="15"/>
    </row>
    <row r="35" spans="1:11">
      <c r="A35" s="15"/>
      <c r="B35" s="15"/>
      <c r="C35" s="15"/>
      <c r="D35" s="117"/>
      <c r="E35" s="15"/>
      <c r="F35" s="15"/>
      <c r="G35" s="15"/>
      <c r="H35" s="15"/>
      <c r="I35" s="15"/>
      <c r="J35" s="15"/>
      <c r="K35" s="15"/>
    </row>
    <row r="36" spans="1:11">
      <c r="A36" s="15"/>
      <c r="B36" s="15"/>
      <c r="C36" s="15"/>
      <c r="D36" s="117"/>
      <c r="E36" s="15"/>
      <c r="F36" s="15"/>
      <c r="G36" s="15"/>
      <c r="H36" s="15"/>
      <c r="I36" s="15"/>
      <c r="J36" s="15"/>
      <c r="K36" s="15"/>
    </row>
    <row r="37" spans="1:11">
      <c r="A37" s="15"/>
      <c r="B37" s="15"/>
      <c r="C37" s="15"/>
      <c r="D37" s="117"/>
      <c r="E37" s="15"/>
      <c r="F37" s="15"/>
      <c r="G37" s="15"/>
      <c r="H37" s="15"/>
      <c r="I37" s="15"/>
      <c r="J37" s="15"/>
      <c r="K37" s="15"/>
    </row>
    <row r="38" spans="1:11">
      <c r="A38" s="15"/>
      <c r="B38" s="15"/>
      <c r="C38" s="15"/>
      <c r="D38" s="117"/>
      <c r="E38" s="15"/>
      <c r="F38" s="15"/>
      <c r="G38" s="15"/>
      <c r="H38" s="15"/>
      <c r="I38" s="15"/>
      <c r="J38" s="15"/>
      <c r="K38" s="15"/>
    </row>
    <row r="39" spans="1:11">
      <c r="A39" s="15"/>
      <c r="B39" s="15"/>
      <c r="C39" s="15"/>
      <c r="D39" s="117"/>
      <c r="E39" s="15"/>
      <c r="F39" s="15"/>
      <c r="G39" s="15"/>
      <c r="H39" s="15"/>
      <c r="I39" s="15"/>
      <c r="J39" s="15"/>
      <c r="K39" s="15"/>
    </row>
    <row r="40" spans="1:11">
      <c r="A40" s="15"/>
      <c r="B40" s="15"/>
      <c r="C40" s="15"/>
      <c r="D40" s="117"/>
      <c r="E40" s="15"/>
      <c r="F40" s="15"/>
      <c r="G40" s="15"/>
      <c r="H40" s="15"/>
      <c r="I40" s="15"/>
      <c r="J40" s="15"/>
      <c r="K40" s="15"/>
    </row>
    <row r="41" spans="1:11">
      <c r="A41" s="15"/>
      <c r="B41" s="15"/>
      <c r="C41" s="15"/>
      <c r="D41" s="117"/>
      <c r="E41" s="15"/>
      <c r="F41" s="15"/>
      <c r="G41" s="15"/>
      <c r="H41" s="15"/>
      <c r="I41" s="15"/>
      <c r="J41" s="15"/>
      <c r="K41" s="15"/>
    </row>
    <row r="42" spans="1:11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</row>
    <row r="43" spans="1:11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</row>
    <row r="44" spans="1:11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</row>
    <row r="45" spans="1:11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</row>
    <row r="46" spans="1:11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</row>
    <row r="47" spans="1:1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</row>
    <row r="48" spans="1:1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</row>
    <row r="50" spans="1:11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</row>
    <row r="51" spans="1:11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</row>
    <row r="52" spans="1:1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spans="1:11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</row>
    <row r="54" spans="1:1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</row>
    <row r="55" spans="1:11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</row>
    <row r="56" spans="1:11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</row>
    <row r="57" spans="1:11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</row>
    <row r="58" spans="1:11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</row>
    <row r="59" spans="1:11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</row>
    <row r="60" spans="1:11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</row>
    <row r="61" spans="1:11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</row>
    <row r="62" spans="1:11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</row>
    <row r="63" spans="1:11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</row>
    <row r="64" spans="1:11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</row>
    <row r="65" spans="1:11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</row>
    <row r="66" spans="1:11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</row>
    <row r="67" spans="1:11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</row>
    <row r="68" spans="1:11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</row>
    <row r="69" spans="1:11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</row>
    <row r="70" spans="1:11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</row>
    <row r="71" spans="1:11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</row>
    <row r="72" spans="1:11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</row>
    <row r="73" spans="1:11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</row>
    <row r="74" spans="1:11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</row>
  </sheetData>
  <mergeCells count="7">
    <mergeCell ref="B9:B24"/>
    <mergeCell ref="C9:C13"/>
    <mergeCell ref="G9:G24"/>
    <mergeCell ref="C14:C24"/>
    <mergeCell ref="B6:B7"/>
    <mergeCell ref="C6:C7"/>
    <mergeCell ref="G6:G7"/>
  </mergeCells>
  <pageMargins left="0.75" right="0.75" top="1" bottom="1" header="0.5" footer="0.5"/>
  <pageSetup orientation="landscape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72"/>
  <sheetViews>
    <sheetView topLeftCell="A29" zoomScale="132" zoomScaleNormal="75" zoomScalePageLayoutView="75" workbookViewId="0">
      <selection activeCell="A58" sqref="A56:XFD58"/>
    </sheetView>
  </sheetViews>
  <sheetFormatPr baseColWidth="10" defaultRowHeight="16"/>
  <cols>
    <col min="1" max="1" width="25.1640625" bestFit="1" customWidth="1"/>
    <col min="2" max="2" width="23.33203125" bestFit="1" customWidth="1"/>
    <col min="3" max="3" width="21" bestFit="1" customWidth="1"/>
    <col min="4" max="4" width="11.5" bestFit="1" customWidth="1"/>
    <col min="5" max="5" width="25.1640625" customWidth="1"/>
    <col min="6" max="6" width="12.6640625" bestFit="1" customWidth="1"/>
    <col min="7" max="8" width="18" bestFit="1" customWidth="1"/>
  </cols>
  <sheetData>
    <row r="1" spans="1:8" s="15" customFormat="1">
      <c r="A1" s="16" t="s">
        <v>195</v>
      </c>
      <c r="B1" s="16" t="s">
        <v>191</v>
      </c>
      <c r="C1" s="16" t="s">
        <v>190</v>
      </c>
      <c r="D1" s="16" t="s">
        <v>193</v>
      </c>
      <c r="E1" s="16" t="s">
        <v>194</v>
      </c>
      <c r="F1" s="16" t="s">
        <v>192</v>
      </c>
      <c r="G1" s="16" t="s">
        <v>366</v>
      </c>
      <c r="H1" s="16" t="s">
        <v>428</v>
      </c>
    </row>
    <row r="2" spans="1:8" s="13" customFormat="1">
      <c r="A2" s="13" t="s">
        <v>189</v>
      </c>
      <c r="B2" s="12" t="s">
        <v>187</v>
      </c>
      <c r="C2" s="12" t="s">
        <v>16</v>
      </c>
      <c r="D2" s="12" t="s">
        <v>33</v>
      </c>
      <c r="E2" s="12" t="s">
        <v>188</v>
      </c>
      <c r="F2" s="12">
        <v>7209593022</v>
      </c>
      <c r="G2" s="12">
        <v>8.8136834010000005</v>
      </c>
      <c r="H2" s="12" t="s">
        <v>371</v>
      </c>
    </row>
    <row r="3" spans="1:8" s="15" customFormat="1">
      <c r="A3" s="13" t="s">
        <v>186</v>
      </c>
      <c r="B3" s="12" t="s">
        <v>51</v>
      </c>
      <c r="C3" s="12" t="s">
        <v>21</v>
      </c>
      <c r="D3" s="12" t="s">
        <v>23</v>
      </c>
      <c r="E3" s="12" t="s">
        <v>185</v>
      </c>
      <c r="F3" s="12">
        <v>5308501056</v>
      </c>
      <c r="G3" s="12">
        <v>6.2971542779999998</v>
      </c>
      <c r="H3" s="12" t="s">
        <v>372</v>
      </c>
    </row>
    <row r="4" spans="1:8" s="15" customFormat="1">
      <c r="A4" s="13" t="s">
        <v>184</v>
      </c>
      <c r="B4" s="12" t="s">
        <v>47</v>
      </c>
      <c r="C4" s="12" t="s">
        <v>12</v>
      </c>
      <c r="D4" s="12" t="s">
        <v>12</v>
      </c>
      <c r="E4" s="12" t="s">
        <v>183</v>
      </c>
      <c r="F4" s="12">
        <v>2608786963</v>
      </c>
      <c r="G4" s="12">
        <v>3.0946464570000001</v>
      </c>
      <c r="H4" s="12" t="s">
        <v>373</v>
      </c>
    </row>
    <row r="5" spans="1:8" s="15" customFormat="1">
      <c r="A5" s="13" t="s">
        <v>182</v>
      </c>
      <c r="B5" s="12" t="s">
        <v>47</v>
      </c>
      <c r="C5" s="12" t="s">
        <v>12</v>
      </c>
      <c r="D5" s="12" t="s">
        <v>12</v>
      </c>
      <c r="E5" s="12" t="s">
        <v>181</v>
      </c>
      <c r="F5" s="12">
        <v>2694188488</v>
      </c>
      <c r="G5" s="12">
        <v>3.1959531289999998</v>
      </c>
      <c r="H5" s="12" t="s">
        <v>374</v>
      </c>
    </row>
    <row r="6" spans="1:8" s="15" customFormat="1">
      <c r="A6" s="13" t="s">
        <v>180</v>
      </c>
      <c r="B6" s="12" t="s">
        <v>47</v>
      </c>
      <c r="C6" s="12" t="s">
        <v>12</v>
      </c>
      <c r="D6" s="12" t="s">
        <v>12</v>
      </c>
      <c r="E6" s="12" t="s">
        <v>179</v>
      </c>
      <c r="F6" s="12">
        <v>2647211464</v>
      </c>
      <c r="G6" s="12">
        <v>3.1402271220000002</v>
      </c>
      <c r="H6" s="12" t="s">
        <v>375</v>
      </c>
    </row>
    <row r="7" spans="1:8" s="15" customFormat="1">
      <c r="A7" s="13" t="s">
        <v>178</v>
      </c>
      <c r="B7" s="12" t="s">
        <v>176</v>
      </c>
      <c r="C7" s="12" t="s">
        <v>12</v>
      </c>
      <c r="D7" s="12" t="s">
        <v>12</v>
      </c>
      <c r="E7" s="12" t="s">
        <v>177</v>
      </c>
      <c r="F7" s="12">
        <v>7297284727</v>
      </c>
      <c r="G7" s="12">
        <v>8.9208859740000008</v>
      </c>
      <c r="H7" s="12" t="s">
        <v>376</v>
      </c>
    </row>
    <row r="8" spans="1:8" s="15" customFormat="1">
      <c r="A8" s="13" t="s">
        <v>175</v>
      </c>
      <c r="B8" s="12" t="s">
        <v>173</v>
      </c>
      <c r="C8" s="12" t="s">
        <v>16</v>
      </c>
      <c r="D8" s="12" t="s">
        <v>23</v>
      </c>
      <c r="E8" s="12" t="s">
        <v>174</v>
      </c>
      <c r="F8" s="12">
        <v>6204516172</v>
      </c>
      <c r="G8" s="12">
        <v>7.5849830950000001</v>
      </c>
      <c r="H8" s="12" t="s">
        <v>377</v>
      </c>
    </row>
    <row r="9" spans="1:8" s="15" customFormat="1">
      <c r="A9" s="13" t="s">
        <v>172</v>
      </c>
      <c r="B9" s="12" t="s">
        <v>170</v>
      </c>
      <c r="C9" s="12" t="s">
        <v>16</v>
      </c>
      <c r="D9" s="12" t="s">
        <v>23</v>
      </c>
      <c r="E9" s="12" t="s">
        <v>171</v>
      </c>
      <c r="F9" s="12">
        <v>6655303302</v>
      </c>
      <c r="G9" s="12">
        <v>8.1360676059999992</v>
      </c>
      <c r="H9" s="12" t="s">
        <v>379</v>
      </c>
    </row>
    <row r="10" spans="1:8" s="15" customFormat="1">
      <c r="A10" s="13" t="s">
        <v>169</v>
      </c>
      <c r="B10" s="12" t="s">
        <v>119</v>
      </c>
      <c r="C10" s="12" t="s">
        <v>31</v>
      </c>
      <c r="D10" s="12" t="s">
        <v>33</v>
      </c>
      <c r="E10" s="12" t="s">
        <v>168</v>
      </c>
      <c r="F10" s="12">
        <v>5838463290</v>
      </c>
      <c r="G10" s="12">
        <v>7.1374856849999997</v>
      </c>
      <c r="H10" s="12" t="s">
        <v>378</v>
      </c>
    </row>
    <row r="11" spans="1:8" s="15" customFormat="1">
      <c r="A11" s="13" t="s">
        <v>167</v>
      </c>
      <c r="B11" s="12" t="s">
        <v>165</v>
      </c>
      <c r="C11" s="12" t="s">
        <v>31</v>
      </c>
      <c r="D11" s="12" t="s">
        <v>33</v>
      </c>
      <c r="E11" s="12" t="s">
        <v>166</v>
      </c>
      <c r="F11" s="12">
        <v>4497563347</v>
      </c>
      <c r="G11" s="12">
        <v>5.4982436999999997</v>
      </c>
      <c r="H11" s="12" t="s">
        <v>380</v>
      </c>
    </row>
    <row r="12" spans="1:8" s="15" customFormat="1">
      <c r="A12" s="13" t="s">
        <v>164</v>
      </c>
      <c r="B12" s="12" t="s">
        <v>162</v>
      </c>
      <c r="C12" s="12" t="s">
        <v>16</v>
      </c>
      <c r="D12" s="12" t="s">
        <v>33</v>
      </c>
      <c r="E12" s="12" t="s">
        <v>163</v>
      </c>
      <c r="F12" s="12">
        <v>4703203472</v>
      </c>
      <c r="G12" s="12">
        <v>5.7496374960000001</v>
      </c>
      <c r="H12" s="12" t="s">
        <v>381</v>
      </c>
    </row>
    <row r="13" spans="1:8" s="15" customFormat="1">
      <c r="A13" s="13" t="s">
        <v>161</v>
      </c>
      <c r="B13" s="12" t="s">
        <v>159</v>
      </c>
      <c r="C13" s="12" t="s">
        <v>21</v>
      </c>
      <c r="D13" s="12" t="s">
        <v>23</v>
      </c>
      <c r="E13" s="12" t="s">
        <v>160</v>
      </c>
      <c r="F13" s="12">
        <v>4980220891</v>
      </c>
      <c r="G13" s="12">
        <v>6.0882895980000002</v>
      </c>
      <c r="H13" s="12" t="s">
        <v>382</v>
      </c>
    </row>
    <row r="14" spans="1:8" s="15" customFormat="1">
      <c r="A14" s="13" t="s">
        <v>158</v>
      </c>
      <c r="B14" s="12" t="s">
        <v>51</v>
      </c>
      <c r="C14" s="12" t="s">
        <v>21</v>
      </c>
      <c r="D14" s="12" t="s">
        <v>23</v>
      </c>
      <c r="E14" s="12" t="s">
        <v>157</v>
      </c>
      <c r="F14" s="12">
        <v>5338222213</v>
      </c>
      <c r="G14" s="12">
        <v>6.3324106919999998</v>
      </c>
      <c r="H14" s="12" t="s">
        <v>383</v>
      </c>
    </row>
    <row r="15" spans="1:8" s="15" customFormat="1">
      <c r="A15" s="13" t="s">
        <v>156</v>
      </c>
      <c r="B15" s="12" t="s">
        <v>154</v>
      </c>
      <c r="C15" s="12" t="s">
        <v>21</v>
      </c>
      <c r="D15" s="12" t="s">
        <v>33</v>
      </c>
      <c r="E15" s="12" t="s">
        <v>155</v>
      </c>
      <c r="F15" s="12">
        <v>4417918118</v>
      </c>
      <c r="G15" s="12">
        <v>5.4008778949999998</v>
      </c>
      <c r="H15" s="12" t="s">
        <v>384</v>
      </c>
    </row>
    <row r="16" spans="1:8" s="15" customFormat="1">
      <c r="A16" s="13" t="s">
        <v>153</v>
      </c>
      <c r="B16" s="12" t="s">
        <v>151</v>
      </c>
      <c r="C16" s="12" t="s">
        <v>16</v>
      </c>
      <c r="D16" s="12" t="s">
        <v>33</v>
      </c>
      <c r="E16" s="12" t="s">
        <v>152</v>
      </c>
      <c r="F16" s="12">
        <v>4193456025</v>
      </c>
      <c r="G16" s="12">
        <v>5.1264743580000003</v>
      </c>
      <c r="H16" s="12" t="s">
        <v>385</v>
      </c>
    </row>
    <row r="17" spans="1:8" s="15" customFormat="1">
      <c r="A17" s="13" t="s">
        <v>150</v>
      </c>
      <c r="B17" s="12" t="s">
        <v>148</v>
      </c>
      <c r="C17" s="12" t="s">
        <v>16</v>
      </c>
      <c r="D17" s="12" t="s">
        <v>33</v>
      </c>
      <c r="E17" s="12" t="s">
        <v>149</v>
      </c>
      <c r="F17" s="12">
        <v>4289633690</v>
      </c>
      <c r="G17" s="12">
        <v>5.2440509659999996</v>
      </c>
      <c r="H17" s="12" t="s">
        <v>386</v>
      </c>
    </row>
    <row r="18" spans="1:8" s="15" customFormat="1">
      <c r="A18" s="13" t="s">
        <v>147</v>
      </c>
      <c r="B18" s="12" t="s">
        <v>145</v>
      </c>
      <c r="C18" s="12" t="s">
        <v>16</v>
      </c>
      <c r="D18" s="12" t="s">
        <v>33</v>
      </c>
      <c r="E18" s="12" t="s">
        <v>146</v>
      </c>
      <c r="F18" s="12">
        <v>4853868153</v>
      </c>
      <c r="G18" s="12">
        <v>5.9338241480000002</v>
      </c>
      <c r="H18" s="12" t="s">
        <v>387</v>
      </c>
    </row>
    <row r="19" spans="1:8" s="15" customFormat="1">
      <c r="A19" s="13" t="s">
        <v>144</v>
      </c>
      <c r="B19" s="12" t="s">
        <v>142</v>
      </c>
      <c r="C19" s="12" t="s">
        <v>16</v>
      </c>
      <c r="D19" s="12" t="s">
        <v>33</v>
      </c>
      <c r="E19" s="12" t="s">
        <v>143</v>
      </c>
      <c r="F19" s="12">
        <v>5871919789</v>
      </c>
      <c r="G19" s="12">
        <v>7.1783860500000003</v>
      </c>
      <c r="H19" s="12" t="s">
        <v>388</v>
      </c>
    </row>
    <row r="20" spans="1:8" s="15" customFormat="1">
      <c r="A20" s="13" t="s">
        <v>141</v>
      </c>
      <c r="B20" s="12" t="s">
        <v>139</v>
      </c>
      <c r="C20" s="12" t="s">
        <v>16</v>
      </c>
      <c r="D20" s="12" t="s">
        <v>33</v>
      </c>
      <c r="E20" s="12" t="s">
        <v>140</v>
      </c>
      <c r="F20" s="12">
        <v>4857018254</v>
      </c>
      <c r="G20" s="12">
        <v>5.9376751270000003</v>
      </c>
      <c r="H20" s="12" t="s">
        <v>389</v>
      </c>
    </row>
    <row r="21" spans="1:8" s="15" customFormat="1">
      <c r="A21" s="13" t="s">
        <v>138</v>
      </c>
      <c r="B21" s="12" t="s">
        <v>136</v>
      </c>
      <c r="C21" s="12" t="s">
        <v>31</v>
      </c>
      <c r="D21" s="12" t="s">
        <v>33</v>
      </c>
      <c r="E21" s="12" t="s">
        <v>137</v>
      </c>
      <c r="F21" s="12">
        <v>3635804605</v>
      </c>
      <c r="G21" s="12">
        <v>4.4447489060000001</v>
      </c>
      <c r="H21" s="12" t="s">
        <v>390</v>
      </c>
    </row>
    <row r="22" spans="1:8" s="15" customFormat="1">
      <c r="A22" s="13" t="s">
        <v>135</v>
      </c>
      <c r="B22" s="12" t="s">
        <v>133</v>
      </c>
      <c r="C22" s="12" t="s">
        <v>16</v>
      </c>
      <c r="D22" s="12" t="s">
        <v>33</v>
      </c>
      <c r="E22" s="12" t="s">
        <v>134</v>
      </c>
      <c r="F22" s="12">
        <v>4979544010</v>
      </c>
      <c r="G22" s="12">
        <v>6.0874621150000001</v>
      </c>
      <c r="H22" s="12" t="s">
        <v>391</v>
      </c>
    </row>
    <row r="23" spans="1:8" s="15" customFormat="1">
      <c r="A23" s="13" t="s">
        <v>132</v>
      </c>
      <c r="B23" s="12" t="s">
        <v>130</v>
      </c>
      <c r="C23" s="12" t="s">
        <v>31</v>
      </c>
      <c r="D23" s="12" t="s">
        <v>33</v>
      </c>
      <c r="E23" s="12" t="s">
        <v>131</v>
      </c>
      <c r="F23" s="12">
        <v>6641251633</v>
      </c>
      <c r="G23" s="12">
        <v>8.1188895270000003</v>
      </c>
      <c r="H23" s="12" t="s">
        <v>392</v>
      </c>
    </row>
    <row r="24" spans="1:8" s="15" customFormat="1">
      <c r="A24" s="13" t="s">
        <v>129</v>
      </c>
      <c r="B24" s="12" t="s">
        <v>51</v>
      </c>
      <c r="C24" s="12" t="s">
        <v>21</v>
      </c>
      <c r="D24" s="12" t="s">
        <v>23</v>
      </c>
      <c r="E24" s="12" t="s">
        <v>128</v>
      </c>
      <c r="F24" s="12">
        <v>6037562701</v>
      </c>
      <c r="G24" s="12">
        <v>7.1619960870000003</v>
      </c>
      <c r="H24" s="12" t="s">
        <v>393</v>
      </c>
    </row>
    <row r="25" spans="1:8" s="15" customFormat="1">
      <c r="A25" s="13" t="s">
        <v>127</v>
      </c>
      <c r="B25" s="12" t="s">
        <v>125</v>
      </c>
      <c r="C25" s="12" t="s">
        <v>21</v>
      </c>
      <c r="D25" s="12" t="s">
        <v>23</v>
      </c>
      <c r="E25" s="12" t="s">
        <v>126</v>
      </c>
      <c r="F25" s="12">
        <v>6717495138</v>
      </c>
      <c r="G25" s="12">
        <v>8.2120967460000003</v>
      </c>
      <c r="H25" s="12" t="s">
        <v>394</v>
      </c>
    </row>
    <row r="26" spans="1:8" s="15" customFormat="1">
      <c r="A26" s="13" t="s">
        <v>124</v>
      </c>
      <c r="B26" s="12" t="s">
        <v>122</v>
      </c>
      <c r="C26" s="12" t="s">
        <v>31</v>
      </c>
      <c r="D26" s="12" t="s">
        <v>33</v>
      </c>
      <c r="E26" s="12" t="s">
        <v>123</v>
      </c>
      <c r="F26" s="12">
        <v>2812072194</v>
      </c>
      <c r="G26" s="12">
        <v>3.4377410679999998</v>
      </c>
      <c r="H26" s="12" t="s">
        <v>395</v>
      </c>
    </row>
    <row r="27" spans="1:8" s="15" customFormat="1">
      <c r="A27" s="13" t="s">
        <v>121</v>
      </c>
      <c r="B27" s="12" t="s">
        <v>119</v>
      </c>
      <c r="C27" s="12" t="s">
        <v>31</v>
      </c>
      <c r="D27" s="12" t="s">
        <v>33</v>
      </c>
      <c r="E27" s="12" t="s">
        <v>120</v>
      </c>
      <c r="F27" s="12">
        <v>2856988415</v>
      </c>
      <c r="G27" s="12">
        <v>3.4926508740000002</v>
      </c>
      <c r="H27" s="12" t="s">
        <v>396</v>
      </c>
    </row>
    <row r="28" spans="1:8" s="15" customFormat="1">
      <c r="A28" s="13" t="s">
        <v>118</v>
      </c>
      <c r="B28" s="12" t="s">
        <v>116</v>
      </c>
      <c r="C28" s="12" t="s">
        <v>16</v>
      </c>
      <c r="D28" s="12" t="s">
        <v>33</v>
      </c>
      <c r="E28" s="12" t="s">
        <v>117</v>
      </c>
      <c r="F28" s="12">
        <v>3144110935</v>
      </c>
      <c r="G28" s="12">
        <v>3.8436564</v>
      </c>
      <c r="H28" s="12" t="s">
        <v>397</v>
      </c>
    </row>
    <row r="29" spans="1:8" s="15" customFormat="1">
      <c r="A29" s="13" t="s">
        <v>115</v>
      </c>
      <c r="B29" s="12" t="s">
        <v>113</v>
      </c>
      <c r="C29" s="12" t="s">
        <v>21</v>
      </c>
      <c r="D29" s="12" t="s">
        <v>23</v>
      </c>
      <c r="E29" s="12" t="s">
        <v>114</v>
      </c>
      <c r="F29" s="12">
        <v>4258313919</v>
      </c>
      <c r="G29" s="12">
        <v>5.2057627369999997</v>
      </c>
      <c r="H29" s="12" t="s">
        <v>398</v>
      </c>
    </row>
    <row r="30" spans="1:8" s="15" customFormat="1">
      <c r="A30" s="13" t="s">
        <v>112</v>
      </c>
      <c r="B30" s="12" t="s">
        <v>110</v>
      </c>
      <c r="C30" s="12" t="s">
        <v>21</v>
      </c>
      <c r="D30" s="12" t="s">
        <v>23</v>
      </c>
      <c r="E30" s="12" t="s">
        <v>111</v>
      </c>
      <c r="F30" s="12">
        <v>3982227225</v>
      </c>
      <c r="G30" s="12">
        <v>4.7238757119999999</v>
      </c>
      <c r="H30" s="12" t="s">
        <v>399</v>
      </c>
    </row>
    <row r="31" spans="1:8" s="15" customFormat="1">
      <c r="A31" s="13" t="s">
        <v>109</v>
      </c>
      <c r="B31" s="12" t="s">
        <v>107</v>
      </c>
      <c r="C31" s="12" t="s">
        <v>12</v>
      </c>
      <c r="D31" s="12" t="s">
        <v>12</v>
      </c>
      <c r="E31" s="12" t="s">
        <v>108</v>
      </c>
      <c r="F31" s="12">
        <v>3516695525</v>
      </c>
      <c r="G31" s="12">
        <v>4.2991387840000002</v>
      </c>
      <c r="H31" s="12" t="s">
        <v>400</v>
      </c>
    </row>
    <row r="32" spans="1:8" s="15" customFormat="1">
      <c r="A32" s="13" t="s">
        <v>106</v>
      </c>
      <c r="B32" s="12" t="s">
        <v>102</v>
      </c>
      <c r="C32" s="12" t="s">
        <v>12</v>
      </c>
      <c r="D32" s="12" t="s">
        <v>12</v>
      </c>
      <c r="E32" s="12" t="s">
        <v>105</v>
      </c>
      <c r="F32" s="12">
        <v>5231103477</v>
      </c>
      <c r="G32" s="12">
        <v>6.3949920259999997</v>
      </c>
      <c r="H32" s="12" t="s">
        <v>401</v>
      </c>
    </row>
    <row r="33" spans="1:8" s="15" customFormat="1">
      <c r="A33" s="13" t="s">
        <v>104</v>
      </c>
      <c r="B33" s="12" t="s">
        <v>102</v>
      </c>
      <c r="C33" s="12" t="s">
        <v>12</v>
      </c>
      <c r="D33" s="12" t="s">
        <v>12</v>
      </c>
      <c r="E33" s="12" t="s">
        <v>103</v>
      </c>
      <c r="F33" s="12">
        <v>4391420038</v>
      </c>
      <c r="G33" s="12">
        <v>5.2092764389999999</v>
      </c>
      <c r="H33" s="12" t="s">
        <v>402</v>
      </c>
    </row>
    <row r="34" spans="1:8" s="15" customFormat="1">
      <c r="A34" s="13" t="s">
        <v>101</v>
      </c>
      <c r="B34" s="12" t="s">
        <v>99</v>
      </c>
      <c r="C34" s="12" t="s">
        <v>12</v>
      </c>
      <c r="D34" s="12" t="s">
        <v>12</v>
      </c>
      <c r="E34" s="12" t="s">
        <v>100</v>
      </c>
      <c r="F34" s="12">
        <v>3531154874</v>
      </c>
      <c r="G34" s="12">
        <v>4.3168152490000002</v>
      </c>
      <c r="H34" s="12" t="s">
        <v>403</v>
      </c>
    </row>
    <row r="35" spans="1:8" s="15" customFormat="1">
      <c r="A35" s="13" t="s">
        <v>98</v>
      </c>
      <c r="B35" s="12" t="s">
        <v>51</v>
      </c>
      <c r="C35" s="12" t="s">
        <v>21</v>
      </c>
      <c r="D35" s="12" t="s">
        <v>18</v>
      </c>
      <c r="E35" s="12" t="s">
        <v>97</v>
      </c>
      <c r="F35" s="12">
        <v>6896917197</v>
      </c>
      <c r="G35" s="12">
        <v>8.431439116</v>
      </c>
      <c r="H35" s="12" t="s">
        <v>404</v>
      </c>
    </row>
    <row r="36" spans="1:8" s="15" customFormat="1">
      <c r="A36" s="14" t="s">
        <v>96</v>
      </c>
      <c r="B36" s="12" t="s">
        <v>94</v>
      </c>
      <c r="C36" s="12" t="s">
        <v>12</v>
      </c>
      <c r="D36" s="12" t="s">
        <v>12</v>
      </c>
      <c r="E36" s="12" t="s">
        <v>95</v>
      </c>
      <c r="F36" s="12">
        <v>3551008863</v>
      </c>
      <c r="G36" s="12">
        <v>4.3410866300000004</v>
      </c>
      <c r="H36" s="12" t="s">
        <v>405</v>
      </c>
    </row>
    <row r="37" spans="1:8" s="15" customFormat="1">
      <c r="A37" s="14" t="s">
        <v>93</v>
      </c>
      <c r="B37" s="12" t="s">
        <v>91</v>
      </c>
      <c r="C37" s="12" t="s">
        <v>31</v>
      </c>
      <c r="D37" s="12" t="s">
        <v>33</v>
      </c>
      <c r="E37" s="12" t="s">
        <v>92</v>
      </c>
      <c r="F37" s="12">
        <v>3933380758</v>
      </c>
      <c r="G37" s="12">
        <v>4.8085339339999997</v>
      </c>
      <c r="H37" s="12"/>
    </row>
    <row r="38" spans="1:8" s="15" customFormat="1">
      <c r="A38" s="14" t="s">
        <v>90</v>
      </c>
      <c r="B38" s="12" t="s">
        <v>88</v>
      </c>
      <c r="C38" s="12" t="s">
        <v>31</v>
      </c>
      <c r="D38" s="12" t="s">
        <v>33</v>
      </c>
      <c r="E38" s="12" t="s">
        <v>89</v>
      </c>
      <c r="F38" s="12">
        <v>4294124971</v>
      </c>
      <c r="G38" s="12">
        <v>5.249541529</v>
      </c>
      <c r="H38" s="12"/>
    </row>
    <row r="39" spans="1:8" s="15" customFormat="1">
      <c r="A39" s="14" t="s">
        <v>87</v>
      </c>
      <c r="B39" s="12" t="s">
        <v>85</v>
      </c>
      <c r="C39" s="12" t="s">
        <v>16</v>
      </c>
      <c r="D39" s="12" t="s">
        <v>23</v>
      </c>
      <c r="E39" s="12" t="s">
        <v>86</v>
      </c>
      <c r="F39" s="12">
        <v>3765044727</v>
      </c>
      <c r="G39" s="12">
        <v>4.6027441649999998</v>
      </c>
      <c r="H39" s="12" t="s">
        <v>406</v>
      </c>
    </row>
    <row r="40" spans="1:8" s="15" customFormat="1">
      <c r="A40" s="14" t="s">
        <v>84</v>
      </c>
      <c r="B40" s="12" t="s">
        <v>82</v>
      </c>
      <c r="C40" s="12" t="s">
        <v>21</v>
      </c>
      <c r="D40" s="12" t="s">
        <v>33</v>
      </c>
      <c r="E40" s="12" t="s">
        <v>83</v>
      </c>
      <c r="F40" s="12">
        <v>5677715883</v>
      </c>
      <c r="G40" s="12">
        <v>6.940972962</v>
      </c>
      <c r="H40" s="12" t="s">
        <v>407</v>
      </c>
    </row>
    <row r="41" spans="1:8">
      <c r="A41" s="14" t="s">
        <v>81</v>
      </c>
      <c r="B41" s="12" t="s">
        <v>79</v>
      </c>
      <c r="C41" s="12" t="s">
        <v>31</v>
      </c>
      <c r="D41" s="12" t="s">
        <v>33</v>
      </c>
      <c r="E41" s="12" t="s">
        <v>80</v>
      </c>
      <c r="F41" s="12">
        <v>3966372415</v>
      </c>
      <c r="G41" s="12">
        <v>4.8488660330000002</v>
      </c>
      <c r="H41" s="12" t="s">
        <v>408</v>
      </c>
    </row>
    <row r="42" spans="1:8">
      <c r="A42" s="14" t="s">
        <v>78</v>
      </c>
      <c r="B42" s="12" t="s">
        <v>42</v>
      </c>
      <c r="C42" s="12" t="s">
        <v>31</v>
      </c>
      <c r="D42" s="12" t="s">
        <v>33</v>
      </c>
      <c r="E42" s="12" t="s">
        <v>77</v>
      </c>
      <c r="F42" s="12">
        <v>3933829457</v>
      </c>
      <c r="G42" s="12">
        <v>4.8090824659999996</v>
      </c>
      <c r="H42" s="12" t="s">
        <v>409</v>
      </c>
    </row>
    <row r="43" spans="1:8">
      <c r="A43" s="14" t="s">
        <v>76</v>
      </c>
      <c r="B43" s="12" t="s">
        <v>74</v>
      </c>
      <c r="C43" s="12" t="s">
        <v>31</v>
      </c>
      <c r="D43" s="12" t="s">
        <v>33</v>
      </c>
      <c r="E43" s="12" t="s">
        <v>75</v>
      </c>
      <c r="F43" s="12">
        <v>4054141392</v>
      </c>
      <c r="G43" s="12">
        <v>4.9561630709999998</v>
      </c>
      <c r="H43" s="12" t="s">
        <v>410</v>
      </c>
    </row>
    <row r="44" spans="1:8">
      <c r="A44" s="14" t="s">
        <v>73</v>
      </c>
      <c r="B44" s="12" t="s">
        <v>71</v>
      </c>
      <c r="C44" s="12" t="s">
        <v>21</v>
      </c>
      <c r="D44" s="12" t="s">
        <v>33</v>
      </c>
      <c r="E44" s="12" t="s">
        <v>72</v>
      </c>
      <c r="F44" s="12">
        <v>5000382166</v>
      </c>
      <c r="G44" s="12">
        <v>6.1129366330000003</v>
      </c>
      <c r="H44" s="12" t="s">
        <v>411</v>
      </c>
    </row>
    <row r="45" spans="1:8">
      <c r="A45" s="14" t="s">
        <v>70</v>
      </c>
      <c r="B45" s="12" t="s">
        <v>68</v>
      </c>
      <c r="C45" s="12" t="s">
        <v>31</v>
      </c>
      <c r="D45" s="12" t="s">
        <v>33</v>
      </c>
      <c r="E45" s="12" t="s">
        <v>69</v>
      </c>
      <c r="F45" s="12">
        <v>3956376241</v>
      </c>
      <c r="G45" s="12">
        <v>4.8366457709999997</v>
      </c>
      <c r="H45" s="12" t="s">
        <v>412</v>
      </c>
    </row>
    <row r="46" spans="1:8">
      <c r="A46" s="13" t="s">
        <v>67</v>
      </c>
      <c r="B46" s="12" t="s">
        <v>51</v>
      </c>
      <c r="C46" s="12" t="s">
        <v>21</v>
      </c>
      <c r="D46" s="12" t="s">
        <v>23</v>
      </c>
      <c r="E46" s="12" t="s">
        <v>67</v>
      </c>
      <c r="F46" s="12">
        <v>6034336938</v>
      </c>
      <c r="G46" s="12">
        <v>7.3769400220000003</v>
      </c>
      <c r="H46" s="12" t="s">
        <v>413</v>
      </c>
    </row>
    <row r="47" spans="1:8">
      <c r="A47" s="14" t="s">
        <v>66</v>
      </c>
      <c r="B47" s="12" t="s">
        <v>65</v>
      </c>
      <c r="C47" s="12" t="s">
        <v>16</v>
      </c>
      <c r="D47" s="12" t="s">
        <v>33</v>
      </c>
      <c r="E47" s="12" t="s">
        <v>66</v>
      </c>
      <c r="F47" s="12">
        <v>3323873212</v>
      </c>
      <c r="G47" s="12">
        <v>4.0634146849999997</v>
      </c>
      <c r="H47" s="12" t="s">
        <v>414</v>
      </c>
    </row>
    <row r="48" spans="1:8">
      <c r="A48" s="14" t="s">
        <v>64</v>
      </c>
      <c r="B48" s="12" t="s">
        <v>63</v>
      </c>
      <c r="C48" s="12" t="s">
        <v>31</v>
      </c>
      <c r="D48" s="12" t="s">
        <v>33</v>
      </c>
      <c r="E48" s="12" t="s">
        <v>64</v>
      </c>
      <c r="F48" s="12">
        <v>2671696509</v>
      </c>
      <c r="G48" s="12">
        <v>3.266132652</v>
      </c>
      <c r="H48" s="12" t="s">
        <v>415</v>
      </c>
    </row>
    <row r="49" spans="1:8">
      <c r="A49" s="14" t="s">
        <v>62</v>
      </c>
      <c r="B49" s="12" t="s">
        <v>61</v>
      </c>
      <c r="C49" s="12" t="s">
        <v>12</v>
      </c>
      <c r="D49" s="12" t="s">
        <v>12</v>
      </c>
      <c r="E49" s="12" t="s">
        <v>62</v>
      </c>
      <c r="F49" s="12">
        <v>4089576392</v>
      </c>
      <c r="G49" s="12">
        <v>4.9994821419999997</v>
      </c>
      <c r="H49" s="12" t="s">
        <v>416</v>
      </c>
    </row>
    <row r="50" spans="1:8">
      <c r="A50" s="14" t="s">
        <v>60</v>
      </c>
      <c r="B50" s="12" t="s">
        <v>59</v>
      </c>
      <c r="C50" s="12" t="s">
        <v>16</v>
      </c>
      <c r="D50" s="12" t="s">
        <v>33</v>
      </c>
      <c r="E50" s="12" t="s">
        <v>60</v>
      </c>
      <c r="F50" s="12">
        <v>4386628488</v>
      </c>
      <c r="G50" s="12">
        <v>5.3626265130000004</v>
      </c>
      <c r="H50" s="12" t="s">
        <v>417</v>
      </c>
    </row>
    <row r="51" spans="1:8">
      <c r="A51" s="14" t="s">
        <v>58</v>
      </c>
      <c r="B51" s="12" t="s">
        <v>25</v>
      </c>
      <c r="C51" s="12" t="s">
        <v>31</v>
      </c>
      <c r="D51" s="12" t="s">
        <v>18</v>
      </c>
      <c r="E51" s="12" t="s">
        <v>58</v>
      </c>
      <c r="F51" s="12">
        <v>2714526001</v>
      </c>
      <c r="G51" s="12">
        <v>3.3184914440000002</v>
      </c>
      <c r="H51" s="12" t="s">
        <v>418</v>
      </c>
    </row>
    <row r="52" spans="1:8">
      <c r="A52" s="14" t="s">
        <v>57</v>
      </c>
      <c r="B52" s="12" t="s">
        <v>56</v>
      </c>
      <c r="C52" s="12" t="s">
        <v>21</v>
      </c>
      <c r="D52" s="12" t="s">
        <v>33</v>
      </c>
      <c r="E52" s="12" t="s">
        <v>57</v>
      </c>
      <c r="F52" s="12">
        <v>3212390353</v>
      </c>
      <c r="G52" s="12">
        <v>3.9271275710000002</v>
      </c>
      <c r="H52" s="12" t="s">
        <v>419</v>
      </c>
    </row>
    <row r="53" spans="1:8">
      <c r="A53" s="14" t="s">
        <v>55</v>
      </c>
      <c r="B53" s="12" t="s">
        <v>53</v>
      </c>
      <c r="C53" s="12" t="s">
        <v>12</v>
      </c>
      <c r="D53" s="12" t="s">
        <v>18</v>
      </c>
      <c r="E53" s="12" t="s">
        <v>55</v>
      </c>
      <c r="F53" s="12">
        <v>3211350713</v>
      </c>
      <c r="G53" s="12">
        <v>3.925856617</v>
      </c>
      <c r="H53" s="12" t="s">
        <v>420</v>
      </c>
    </row>
    <row r="54" spans="1:8">
      <c r="A54" s="14" t="s">
        <v>54</v>
      </c>
      <c r="B54" s="12" t="s">
        <v>53</v>
      </c>
      <c r="C54" s="12" t="s">
        <v>12</v>
      </c>
      <c r="D54" s="12" t="s">
        <v>12</v>
      </c>
      <c r="E54" s="12" t="s">
        <v>54</v>
      </c>
      <c r="F54" s="12">
        <v>4065926522</v>
      </c>
      <c r="G54" s="12">
        <v>4.9705703200000002</v>
      </c>
      <c r="H54" s="12" t="s">
        <v>421</v>
      </c>
    </row>
    <row r="55" spans="1:8">
      <c r="A55" s="13" t="s">
        <v>52</v>
      </c>
      <c r="B55" s="12" t="s">
        <v>51</v>
      </c>
      <c r="C55" s="12" t="s">
        <v>21</v>
      </c>
      <c r="D55" s="12" t="s">
        <v>23</v>
      </c>
      <c r="E55" s="12" t="s">
        <v>52</v>
      </c>
      <c r="F55" s="12">
        <v>5664541999</v>
      </c>
      <c r="G55" s="12">
        <v>6.9248679690000001</v>
      </c>
      <c r="H55" s="12" t="s">
        <v>422</v>
      </c>
    </row>
    <row r="56" spans="1:8">
      <c r="A56" s="13" t="s">
        <v>50</v>
      </c>
      <c r="B56" s="12" t="s">
        <v>47</v>
      </c>
      <c r="C56" s="12" t="s">
        <v>12</v>
      </c>
      <c r="D56" s="12" t="s">
        <v>12</v>
      </c>
      <c r="E56" s="12" t="s">
        <v>50</v>
      </c>
      <c r="F56" s="12">
        <v>5019741011</v>
      </c>
      <c r="G56" s="12">
        <v>6.1366027030000003</v>
      </c>
      <c r="H56" s="12" t="s">
        <v>423</v>
      </c>
    </row>
    <row r="57" spans="1:8">
      <c r="A57" s="13" t="s">
        <v>49</v>
      </c>
      <c r="B57" s="12" t="s">
        <v>47</v>
      </c>
      <c r="C57" s="12" t="s">
        <v>12</v>
      </c>
      <c r="D57" s="12" t="s">
        <v>12</v>
      </c>
      <c r="E57" s="12" t="s">
        <v>49</v>
      </c>
      <c r="F57" s="12">
        <v>4260585240</v>
      </c>
      <c r="G57" s="12">
        <v>5.2085394129999996</v>
      </c>
      <c r="H57" s="12" t="s">
        <v>424</v>
      </c>
    </row>
    <row r="58" spans="1:8">
      <c r="A58" s="13" t="s">
        <v>48</v>
      </c>
      <c r="B58" s="12" t="s">
        <v>47</v>
      </c>
      <c r="C58" s="12" t="s">
        <v>12</v>
      </c>
      <c r="D58" s="12" t="s">
        <v>12</v>
      </c>
      <c r="E58" s="12" t="s">
        <v>48</v>
      </c>
      <c r="F58" s="12">
        <v>3157215119</v>
      </c>
      <c r="G58" s="12">
        <v>3.8596761850000001</v>
      </c>
      <c r="H58" s="12" t="s">
        <v>425</v>
      </c>
    </row>
    <row r="59" spans="1:8">
      <c r="A59" s="12" t="s">
        <v>45</v>
      </c>
      <c r="B59" s="12" t="s">
        <v>45</v>
      </c>
      <c r="C59" s="12" t="s">
        <v>16</v>
      </c>
      <c r="D59" s="12" t="s">
        <v>23</v>
      </c>
      <c r="E59" s="12" t="s">
        <v>46</v>
      </c>
      <c r="F59" s="12">
        <v>4079753591</v>
      </c>
      <c r="G59" s="12">
        <v>4.9874738279999997</v>
      </c>
      <c r="H59" s="12" t="s">
        <v>429</v>
      </c>
    </row>
    <row r="60" spans="1:8">
      <c r="A60" s="12" t="s">
        <v>44</v>
      </c>
      <c r="B60" s="12" t="s">
        <v>42</v>
      </c>
      <c r="C60" s="12" t="s">
        <v>31</v>
      </c>
      <c r="D60" s="12" t="s">
        <v>33</v>
      </c>
      <c r="E60" s="12" t="s">
        <v>43</v>
      </c>
      <c r="F60" s="12">
        <v>3525568717</v>
      </c>
      <c r="G60" s="12">
        <v>4.3099862069999997</v>
      </c>
      <c r="H60" s="12" t="s">
        <v>427</v>
      </c>
    </row>
    <row r="61" spans="1:8">
      <c r="A61" s="12" t="s">
        <v>41</v>
      </c>
      <c r="B61" s="12" t="s">
        <v>39</v>
      </c>
      <c r="C61" s="12" t="s">
        <v>31</v>
      </c>
      <c r="D61" s="12" t="s">
        <v>33</v>
      </c>
      <c r="E61" s="12" t="s">
        <v>40</v>
      </c>
      <c r="F61" s="12">
        <v>4543736802</v>
      </c>
      <c r="G61" s="12">
        <v>5.5546904670000004</v>
      </c>
      <c r="H61" s="12" t="s">
        <v>427</v>
      </c>
    </row>
    <row r="62" spans="1:8">
      <c r="A62" s="12" t="s">
        <v>38</v>
      </c>
      <c r="B62" s="12" t="s">
        <v>36</v>
      </c>
      <c r="C62" s="12" t="s">
        <v>12</v>
      </c>
      <c r="D62" s="12" t="s">
        <v>12</v>
      </c>
      <c r="E62" s="12" t="s">
        <v>37</v>
      </c>
      <c r="F62" s="12">
        <v>8612923254</v>
      </c>
      <c r="G62" s="12">
        <v>10.529246029999999</v>
      </c>
      <c r="H62" s="12" t="s">
        <v>426</v>
      </c>
    </row>
    <row r="63" spans="1:8">
      <c r="A63" s="12" t="s">
        <v>35</v>
      </c>
      <c r="B63" s="12" t="s">
        <v>32</v>
      </c>
      <c r="C63" s="12" t="s">
        <v>31</v>
      </c>
      <c r="D63" s="12" t="s">
        <v>33</v>
      </c>
      <c r="E63" s="12" t="s">
        <v>34</v>
      </c>
      <c r="F63" s="12">
        <v>7581810077</v>
      </c>
      <c r="G63" s="12">
        <v>9.2687164759999998</v>
      </c>
      <c r="H63" s="12" t="s">
        <v>427</v>
      </c>
    </row>
    <row r="64" spans="1:8">
      <c r="A64" s="12" t="s">
        <v>30</v>
      </c>
      <c r="B64" s="12" t="s">
        <v>28</v>
      </c>
      <c r="C64" s="12" t="s">
        <v>16</v>
      </c>
      <c r="D64" s="12" t="s">
        <v>23</v>
      </c>
      <c r="E64" s="12" t="s">
        <v>29</v>
      </c>
      <c r="F64" s="12">
        <v>3366873001</v>
      </c>
      <c r="G64" s="12">
        <v>4.1159816640000004</v>
      </c>
      <c r="H64" s="12" t="s">
        <v>427</v>
      </c>
    </row>
    <row r="65" spans="1:8">
      <c r="A65" s="12" t="s">
        <v>27</v>
      </c>
      <c r="B65" s="12" t="s">
        <v>25</v>
      </c>
      <c r="C65" s="12" t="s">
        <v>16</v>
      </c>
      <c r="D65" s="12" t="s">
        <v>18</v>
      </c>
      <c r="E65" s="12" t="s">
        <v>26</v>
      </c>
      <c r="F65" s="12">
        <v>1626247940</v>
      </c>
      <c r="G65" s="12">
        <v>1.988078166</v>
      </c>
      <c r="H65" s="12" t="s">
        <v>427</v>
      </c>
    </row>
    <row r="66" spans="1:8">
      <c r="A66" s="12" t="s">
        <v>4</v>
      </c>
      <c r="B66" s="12" t="s">
        <v>22</v>
      </c>
      <c r="C66" s="12" t="s">
        <v>21</v>
      </c>
      <c r="D66" s="12" t="s">
        <v>23</v>
      </c>
      <c r="E66" s="12" t="s">
        <v>24</v>
      </c>
      <c r="F66" s="12">
        <v>5378587905</v>
      </c>
      <c r="G66" s="12">
        <v>6.5752908369999998</v>
      </c>
      <c r="H66" s="12" t="s">
        <v>426</v>
      </c>
    </row>
    <row r="67" spans="1:8">
      <c r="A67" s="12" t="s">
        <v>20</v>
      </c>
      <c r="B67" s="12" t="s">
        <v>17</v>
      </c>
      <c r="C67" s="12" t="s">
        <v>16</v>
      </c>
      <c r="D67" s="12" t="s">
        <v>18</v>
      </c>
      <c r="E67" s="12" t="s">
        <v>19</v>
      </c>
      <c r="F67" s="12">
        <v>2762040475</v>
      </c>
      <c r="G67" s="12">
        <v>3.3765775979999999</v>
      </c>
      <c r="H67" s="12" t="s">
        <v>427</v>
      </c>
    </row>
    <row r="68" spans="1:8">
      <c r="A68" s="12" t="s">
        <v>15</v>
      </c>
      <c r="B68" s="12" t="s">
        <v>13</v>
      </c>
      <c r="C68" s="12" t="s">
        <v>12</v>
      </c>
      <c r="D68" s="12" t="s">
        <v>12</v>
      </c>
      <c r="E68" s="12" t="s">
        <v>14</v>
      </c>
      <c r="F68" s="12">
        <v>4724481258</v>
      </c>
      <c r="G68" s="12">
        <v>5.7756494600000003</v>
      </c>
      <c r="H68" s="12" t="s">
        <v>426</v>
      </c>
    </row>
    <row r="69" spans="1:8" ht="18">
      <c r="A69" s="11"/>
      <c r="B69" s="11"/>
      <c r="C69" s="11"/>
      <c r="D69" s="11">
        <f>COUNTIF(D2:D68,"NLMT")</f>
        <v>31</v>
      </c>
      <c r="E69" s="11"/>
      <c r="F69" s="11"/>
      <c r="G69" s="11"/>
    </row>
    <row r="70" spans="1:8">
      <c r="D70">
        <f>COUNTIF(D2:D68,"BLMT")</f>
        <v>15</v>
      </c>
    </row>
    <row r="71" spans="1:8">
      <c r="D71">
        <f>COUNTIF(D2:D68,"Hemp")</f>
        <v>16</v>
      </c>
    </row>
    <row r="72" spans="1:8">
      <c r="D72">
        <f>COUNTIF(D2:D68,"NA")</f>
        <v>5</v>
      </c>
    </row>
  </sheetData>
  <pageMargins left="0.75" right="0.75" top="1" bottom="1" header="0.5" footer="0.5"/>
  <pageSetup orientation="portrait" horizontalDpi="4294967292" verticalDpi="429496729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68"/>
  <sheetViews>
    <sheetView zoomScale="134" workbookViewId="0">
      <pane xSplit="3" ySplit="1" topLeftCell="H2" activePane="bottomRight" state="frozen"/>
      <selection pane="topRight" activeCell="D1" sqref="D1"/>
      <selection pane="bottomLeft" activeCell="A2" sqref="A2"/>
      <selection pane="bottomRight" activeCell="A62" sqref="A62:XFD62"/>
    </sheetView>
  </sheetViews>
  <sheetFormatPr baseColWidth="10" defaultRowHeight="16"/>
  <cols>
    <col min="1" max="5" width="10.83203125" style="15"/>
    <col min="6" max="6" width="12.1640625" style="157" bestFit="1" customWidth="1"/>
    <col min="7" max="8" width="15" style="157" bestFit="1" customWidth="1"/>
    <col min="9" max="9" width="15.83203125" style="157" bestFit="1" customWidth="1"/>
    <col min="10" max="17" width="10.83203125" style="15"/>
    <col min="18" max="18" width="12" style="157" bestFit="1" customWidth="1"/>
    <col min="19" max="27" width="10.83203125" style="15"/>
    <col min="28" max="28" width="12.1640625" style="15" bestFit="1" customWidth="1"/>
    <col min="29" max="32" width="10.83203125" style="15"/>
    <col min="33" max="33" width="4.83203125" style="15" bestFit="1" customWidth="1"/>
    <col min="34" max="34" width="15.6640625" style="15" bestFit="1" customWidth="1"/>
    <col min="35" max="35" width="10.83203125" style="15"/>
    <col min="37" max="16384" width="10.83203125" style="15"/>
  </cols>
  <sheetData>
    <row r="1" spans="1:34">
      <c r="A1" s="16" t="s">
        <v>243</v>
      </c>
      <c r="B1" s="16" t="s">
        <v>201</v>
      </c>
      <c r="C1" s="16" t="s">
        <v>242</v>
      </c>
      <c r="D1" s="20" t="s">
        <v>241</v>
      </c>
      <c r="E1" s="21" t="s">
        <v>240</v>
      </c>
      <c r="F1" s="158" t="s">
        <v>239</v>
      </c>
      <c r="G1" s="159" t="s">
        <v>238</v>
      </c>
      <c r="H1" s="159" t="s">
        <v>237</v>
      </c>
      <c r="I1" s="160" t="s">
        <v>236</v>
      </c>
      <c r="J1" s="20" t="s">
        <v>2</v>
      </c>
      <c r="K1" s="20" t="s">
        <v>235</v>
      </c>
      <c r="L1" s="22" t="s">
        <v>234</v>
      </c>
      <c r="M1" s="22" t="s">
        <v>233</v>
      </c>
      <c r="N1" s="22" t="s">
        <v>232</v>
      </c>
      <c r="O1" s="21" t="s">
        <v>231</v>
      </c>
      <c r="P1" s="20" t="s">
        <v>230</v>
      </c>
      <c r="Q1" s="20" t="s">
        <v>229</v>
      </c>
      <c r="R1" s="161" t="s">
        <v>228</v>
      </c>
      <c r="S1" s="20" t="s">
        <v>227</v>
      </c>
      <c r="T1" s="20" t="s">
        <v>226</v>
      </c>
      <c r="U1" s="20" t="s">
        <v>225</v>
      </c>
      <c r="V1" s="20" t="s">
        <v>224</v>
      </c>
      <c r="W1" s="20" t="s">
        <v>223</v>
      </c>
      <c r="X1" s="20" t="s">
        <v>222</v>
      </c>
      <c r="Y1" s="20" t="s">
        <v>221</v>
      </c>
      <c r="Z1" s="20" t="s">
        <v>220</v>
      </c>
      <c r="AA1" s="19" t="s">
        <v>219</v>
      </c>
      <c r="AB1" s="18" t="s">
        <v>218</v>
      </c>
      <c r="AC1" s="18" t="s">
        <v>217</v>
      </c>
      <c r="AD1" s="18" t="s">
        <v>216</v>
      </c>
      <c r="AE1" s="18" t="s">
        <v>215</v>
      </c>
      <c r="AF1" s="18" t="s">
        <v>214</v>
      </c>
      <c r="AG1" s="18" t="s">
        <v>213</v>
      </c>
      <c r="AH1" s="18" t="s">
        <v>445</v>
      </c>
    </row>
    <row r="2" spans="1:34">
      <c r="A2" s="15" t="s">
        <v>33</v>
      </c>
      <c r="B2" s="15" t="s">
        <v>188</v>
      </c>
      <c r="C2" s="15" t="s">
        <v>212</v>
      </c>
      <c r="D2" s="15">
        <v>1.7885421969697</v>
      </c>
      <c r="E2" s="15">
        <v>1.1223980167810801</v>
      </c>
      <c r="F2" s="157">
        <v>2.9439019832189199</v>
      </c>
      <c r="G2" s="157">
        <v>1.94846025641026</v>
      </c>
      <c r="H2" s="157">
        <v>3.2262012961116699</v>
      </c>
      <c r="I2" s="157">
        <v>2.1027355263157901</v>
      </c>
      <c r="J2" s="15">
        <v>0.61912574173495305</v>
      </c>
      <c r="K2" s="15">
        <v>1.18910965770171</v>
      </c>
      <c r="L2" s="15">
        <v>4.8327035975609798</v>
      </c>
      <c r="M2" s="15">
        <v>2.7131958226221098</v>
      </c>
      <c r="N2" s="15">
        <v>0.69292414364640897</v>
      </c>
      <c r="O2" s="15">
        <v>2.82938573256558</v>
      </c>
      <c r="P2" s="15">
        <v>1.4267165228113401</v>
      </c>
      <c r="Q2" s="15">
        <v>1.9458478340451499</v>
      </c>
      <c r="R2" s="157">
        <v>9.9012025020000003</v>
      </c>
      <c r="S2" s="15">
        <v>0.21878852800000001</v>
      </c>
      <c r="T2" s="15">
        <v>1.7410164124466101</v>
      </c>
      <c r="U2" s="15">
        <v>1.4477382406841799</v>
      </c>
      <c r="V2" s="15">
        <v>1.04619627821843</v>
      </c>
      <c r="W2" s="15">
        <v>1.1919168395363</v>
      </c>
      <c r="X2" s="15">
        <v>2.0517613180000001</v>
      </c>
      <c r="Y2" s="15">
        <v>1.63682843197071</v>
      </c>
      <c r="Z2" s="15">
        <v>0.43018562691131501</v>
      </c>
      <c r="AA2" s="15">
        <v>1.81277262638718</v>
      </c>
      <c r="AB2" s="15" t="s">
        <v>18</v>
      </c>
      <c r="AC2" s="15" t="s">
        <v>18</v>
      </c>
      <c r="AD2" s="15" t="s">
        <v>18</v>
      </c>
      <c r="AE2" s="15" t="s">
        <v>18</v>
      </c>
      <c r="AF2" s="15" t="s">
        <v>18</v>
      </c>
      <c r="AG2" s="15">
        <v>0</v>
      </c>
      <c r="AH2" s="15" t="s">
        <v>18</v>
      </c>
    </row>
    <row r="3" spans="1:34">
      <c r="A3" s="15" t="s">
        <v>23</v>
      </c>
      <c r="B3" s="15" t="s">
        <v>185</v>
      </c>
      <c r="C3" s="15" t="s">
        <v>51</v>
      </c>
      <c r="D3" s="15">
        <v>2.2147838636363599</v>
      </c>
      <c r="E3" s="15">
        <v>1.4370733790999199</v>
      </c>
      <c r="F3" s="157">
        <v>3.6536409610984002</v>
      </c>
      <c r="G3" s="157">
        <v>2.39625128205128</v>
      </c>
      <c r="H3" s="157">
        <v>3.9564218344965099</v>
      </c>
      <c r="I3" s="157">
        <v>2.9461644736842101</v>
      </c>
      <c r="J3" s="15">
        <v>1.0274216445323501</v>
      </c>
      <c r="K3" s="15">
        <v>1.0666584352078201</v>
      </c>
      <c r="L3" s="15">
        <v>3.7713478658536599</v>
      </c>
      <c r="M3" s="15">
        <v>2.8429003856041102</v>
      </c>
      <c r="N3" s="15">
        <v>0.187577016574586</v>
      </c>
      <c r="O3" s="15">
        <v>2.1148949456174</v>
      </c>
      <c r="P3" s="15">
        <v>1.4558298397040701</v>
      </c>
      <c r="Q3" s="15">
        <v>1.5839310555216599</v>
      </c>
      <c r="R3" s="157">
        <v>8.0912338619999993</v>
      </c>
      <c r="S3" s="15">
        <v>0.27977655000000001</v>
      </c>
      <c r="T3" s="15">
        <v>1.5602899328859099</v>
      </c>
      <c r="U3" s="15">
        <v>1.0815279169212</v>
      </c>
      <c r="V3" s="15">
        <v>0.53414545454545503</v>
      </c>
      <c r="W3" s="15">
        <v>1.22311848688225</v>
      </c>
      <c r="X3" s="15">
        <v>1.3482013420000001</v>
      </c>
      <c r="Y3" s="15">
        <v>1.0572456375838899</v>
      </c>
      <c r="Z3" s="15">
        <v>0.46707596330275197</v>
      </c>
      <c r="AA3" s="15">
        <v>1.7848845869297201</v>
      </c>
      <c r="AB3" s="17">
        <f>(21.51*0.88)+0.38</f>
        <v>19.308800000000002</v>
      </c>
      <c r="AC3" s="15">
        <f>(0.03*0.88)+0.01</f>
        <v>3.6400000000000002E-2</v>
      </c>
      <c r="AD3" s="15">
        <f>(2.03*0.88)+0.18</f>
        <v>1.9663999999999997</v>
      </c>
      <c r="AE3" s="15">
        <v>0</v>
      </c>
      <c r="AF3" s="15">
        <v>0</v>
      </c>
      <c r="AG3" s="15" t="s">
        <v>204</v>
      </c>
      <c r="AH3" s="15">
        <v>21.311600000000002</v>
      </c>
    </row>
    <row r="4" spans="1:34">
      <c r="A4" s="15" t="s">
        <v>12</v>
      </c>
      <c r="B4" s="15" t="s">
        <v>183</v>
      </c>
      <c r="C4" s="15" t="s">
        <v>47</v>
      </c>
      <c r="D4" s="15">
        <v>1.32854022727273</v>
      </c>
      <c r="E4" s="15">
        <v>0.36873935926773499</v>
      </c>
      <c r="F4" s="157">
        <v>1.68421525553013</v>
      </c>
      <c r="G4" s="157">
        <v>0.41011538461538499</v>
      </c>
      <c r="H4" s="157">
        <v>2.0126110667995998</v>
      </c>
      <c r="I4" s="157">
        <v>0.82486381578947399</v>
      </c>
      <c r="J4" s="15">
        <v>0.81815837807290204</v>
      </c>
      <c r="K4" s="15">
        <v>1.02294859413203</v>
      </c>
      <c r="L4" s="15">
        <v>2.0501571341463398</v>
      </c>
      <c r="M4" s="15">
        <v>2.3560488431876601</v>
      </c>
      <c r="N4" s="15">
        <v>0.90264944751381204</v>
      </c>
      <c r="O4" s="15">
        <v>0.18441158029430599</v>
      </c>
      <c r="P4" s="15">
        <v>1.17202503082614</v>
      </c>
      <c r="Q4" s="15">
        <v>2.26157095790116</v>
      </c>
      <c r="R4" s="157">
        <v>4.8188906039999999</v>
      </c>
      <c r="S4" s="15" t="s">
        <v>18</v>
      </c>
      <c r="T4" s="15">
        <v>0.72592532031726698</v>
      </c>
      <c r="U4" s="15">
        <v>0.14350470372632901</v>
      </c>
      <c r="V4" s="15">
        <v>0.12854057352043899</v>
      </c>
      <c r="W4" s="15">
        <v>0.51319853569249496</v>
      </c>
      <c r="X4" s="15">
        <v>0.39253142200000002</v>
      </c>
      <c r="Y4" s="15">
        <v>0.33792037827943899</v>
      </c>
      <c r="Z4" s="15">
        <v>0.17432061162079501</v>
      </c>
      <c r="AA4" s="15">
        <v>1.5487588162762</v>
      </c>
      <c r="AB4" s="15">
        <v>1.0078511111111099</v>
      </c>
      <c r="AC4" s="15">
        <v>6.1411351111111099</v>
      </c>
      <c r="AD4" s="15">
        <v>1.7337119999999999</v>
      </c>
      <c r="AE4" s="15">
        <v>0</v>
      </c>
      <c r="AF4" s="15">
        <v>3.8888888888888898E-4</v>
      </c>
      <c r="AG4" s="15" t="s">
        <v>211</v>
      </c>
      <c r="AH4" s="15">
        <v>8.8830871111111094</v>
      </c>
    </row>
    <row r="5" spans="1:34">
      <c r="A5" s="15" t="s">
        <v>12</v>
      </c>
      <c r="B5" s="15" t="s">
        <v>181</v>
      </c>
      <c r="C5" s="15" t="s">
        <v>47</v>
      </c>
      <c r="D5" s="15">
        <v>1.02119181818182</v>
      </c>
      <c r="E5" s="15">
        <v>0.53892311212814603</v>
      </c>
      <c r="F5" s="157">
        <v>1.69266064073227</v>
      </c>
      <c r="G5" s="157">
        <v>1.30174423076923</v>
      </c>
      <c r="H5" s="157">
        <v>1.8327804586241301</v>
      </c>
      <c r="I5" s="157">
        <v>1.1692578947368399</v>
      </c>
      <c r="J5" s="15">
        <v>0.74144492794574701</v>
      </c>
      <c r="K5" s="15">
        <v>1.4585424205379001</v>
      </c>
      <c r="L5" s="15">
        <v>5.2547363414634098</v>
      </c>
      <c r="M5" s="15">
        <v>0.89264980719794396</v>
      </c>
      <c r="N5" s="15">
        <v>0.138298342541436</v>
      </c>
      <c r="O5" s="15">
        <v>3.9122923864363401</v>
      </c>
      <c r="P5" s="15">
        <v>0.51217601726263895</v>
      </c>
      <c r="Q5" s="15">
        <v>0.53473636363636401</v>
      </c>
      <c r="R5" s="157">
        <v>10.1739809</v>
      </c>
      <c r="S5" s="15">
        <v>0.33670343600000002</v>
      </c>
      <c r="T5" s="15">
        <v>2.3229638194020699</v>
      </c>
      <c r="U5" s="15">
        <v>1.74321808185706</v>
      </c>
      <c r="V5" s="15">
        <v>2.0213379499694901</v>
      </c>
      <c r="W5" s="15">
        <v>1.55762727272727</v>
      </c>
      <c r="X5" s="15">
        <v>2.3693691280000002</v>
      </c>
      <c r="Y5" s="15">
        <v>2.0096923123855999</v>
      </c>
      <c r="Z5" s="15">
        <v>0.69814018348623896</v>
      </c>
      <c r="AA5" s="15">
        <v>0.46703508014796502</v>
      </c>
      <c r="AB5" s="15">
        <v>1.0078511111111099</v>
      </c>
      <c r="AC5" s="15">
        <v>6.1411351111111099</v>
      </c>
      <c r="AD5" s="15">
        <v>1.7337119999999999</v>
      </c>
      <c r="AE5" s="15">
        <v>0</v>
      </c>
      <c r="AF5" s="15">
        <v>3.8888888888888898E-4</v>
      </c>
      <c r="AG5" s="15" t="s">
        <v>211</v>
      </c>
      <c r="AH5" s="15">
        <v>8.8830871111111094</v>
      </c>
    </row>
    <row r="6" spans="1:34">
      <c r="A6" s="15" t="s">
        <v>12</v>
      </c>
      <c r="B6" s="15" t="s">
        <v>179</v>
      </c>
      <c r="C6" s="15" t="s">
        <v>47</v>
      </c>
      <c r="D6" s="15">
        <v>1.5630353787878799</v>
      </c>
      <c r="E6" s="15">
        <v>0.85864614797864203</v>
      </c>
      <c r="F6" s="157">
        <v>2.4261219679633901</v>
      </c>
      <c r="G6" s="157">
        <v>0.959403846153846</v>
      </c>
      <c r="H6" s="157">
        <v>2.7815723828514498</v>
      </c>
      <c r="I6" s="157">
        <v>1.5859328947368401</v>
      </c>
      <c r="J6" s="15">
        <v>0.73099577564283702</v>
      </c>
      <c r="K6" s="15">
        <v>1.4370847799511</v>
      </c>
      <c r="L6" s="15">
        <v>5.1006027439024404</v>
      </c>
      <c r="M6" s="15">
        <v>2.1634311053984598</v>
      </c>
      <c r="N6" s="15">
        <v>0.20372209944751399</v>
      </c>
      <c r="O6" s="15">
        <v>3.4326394753678802</v>
      </c>
      <c r="P6" s="15">
        <v>1.39765758323058</v>
      </c>
      <c r="Q6" s="15">
        <v>1.4981869432580801</v>
      </c>
      <c r="R6" s="157">
        <v>10.05375143</v>
      </c>
      <c r="S6" s="15">
        <v>0.12892932500000001</v>
      </c>
      <c r="T6" s="15">
        <v>1.76650494203783</v>
      </c>
      <c r="U6" s="15">
        <v>1.5383384850335999</v>
      </c>
      <c r="V6" s="15">
        <v>1.25998096400244</v>
      </c>
      <c r="W6" s="15">
        <v>0.91433117754728499</v>
      </c>
      <c r="X6" s="15">
        <v>2.3571655279999999</v>
      </c>
      <c r="Y6" s="15">
        <v>2.1793833435021401</v>
      </c>
      <c r="Z6" s="15">
        <v>0.17470006116208001</v>
      </c>
      <c r="AA6" s="15">
        <v>0.71678064118372398</v>
      </c>
      <c r="AB6" s="15">
        <v>1.0078511111111099</v>
      </c>
      <c r="AC6" s="15">
        <v>6.1411351111111099</v>
      </c>
      <c r="AD6" s="15">
        <v>1.7337119999999999</v>
      </c>
      <c r="AE6" s="15">
        <v>0</v>
      </c>
      <c r="AF6" s="15">
        <v>3.8888888888888898E-4</v>
      </c>
      <c r="AG6" s="15" t="s">
        <v>211</v>
      </c>
      <c r="AH6" s="15">
        <v>8.8830871111111094</v>
      </c>
    </row>
    <row r="7" spans="1:34">
      <c r="A7" s="15" t="s">
        <v>12</v>
      </c>
      <c r="B7" s="15" t="s">
        <v>177</v>
      </c>
      <c r="C7" s="15" t="s">
        <v>176</v>
      </c>
      <c r="D7" s="15">
        <v>1.2235697727272701</v>
      </c>
      <c r="E7" s="15">
        <v>0.213169565217391</v>
      </c>
      <c r="F7" s="157">
        <v>1.4556398932112899</v>
      </c>
      <c r="G7" s="157">
        <v>1.57367051282051</v>
      </c>
      <c r="H7" s="157">
        <v>1.4320051844466599</v>
      </c>
      <c r="I7" s="157">
        <v>1.49046118421053</v>
      </c>
      <c r="J7" s="15">
        <v>0.93861805594800796</v>
      </c>
      <c r="K7" s="15">
        <v>1.18868435207824</v>
      </c>
      <c r="L7" s="15">
        <v>3.3467097560975598</v>
      </c>
      <c r="M7" s="15">
        <v>2.92812866323907</v>
      </c>
      <c r="N7" s="15">
        <v>0.78927723756906099</v>
      </c>
      <c r="O7" s="15">
        <v>4.8698592450415898E-2</v>
      </c>
      <c r="P7" s="15">
        <v>1.6305872379778099</v>
      </c>
      <c r="Q7" s="15">
        <v>1.7502571079926801</v>
      </c>
      <c r="R7" s="157">
        <v>7.3456370959999999</v>
      </c>
      <c r="S7" s="15">
        <v>0.60897914099999995</v>
      </c>
      <c r="T7" s="15">
        <v>1.64068535692495</v>
      </c>
      <c r="U7" s="15">
        <v>0.215845571166768</v>
      </c>
      <c r="V7" s="15">
        <v>1.1420436241610701</v>
      </c>
      <c r="W7" s="15">
        <v>1.4550031116534501</v>
      </c>
      <c r="X7" s="15">
        <v>0.34095088499999998</v>
      </c>
      <c r="Y7" s="15">
        <v>0.24157242220866401</v>
      </c>
      <c r="Z7" s="15">
        <v>0.375654434250765</v>
      </c>
      <c r="AA7" s="15">
        <v>1.9491027127003699</v>
      </c>
      <c r="AB7" s="15" t="s">
        <v>18</v>
      </c>
      <c r="AC7" s="15" t="s">
        <v>18</v>
      </c>
      <c r="AD7" s="15" t="s">
        <v>18</v>
      </c>
      <c r="AE7" s="15" t="s">
        <v>18</v>
      </c>
      <c r="AF7" s="15" t="s">
        <v>18</v>
      </c>
      <c r="AG7" s="15">
        <v>0</v>
      </c>
      <c r="AH7" s="15" t="s">
        <v>18</v>
      </c>
    </row>
    <row r="8" spans="1:34">
      <c r="A8" s="15" t="s">
        <v>23</v>
      </c>
      <c r="B8" s="15" t="s">
        <v>174</v>
      </c>
      <c r="C8" s="15" t="s">
        <v>173</v>
      </c>
      <c r="D8" s="15">
        <v>1.3479607575757599</v>
      </c>
      <c r="E8" s="15">
        <v>1.62994462242563</v>
      </c>
      <c r="F8" s="157">
        <v>3.05683974065599</v>
      </c>
      <c r="G8" s="157">
        <v>3.0323019230769201</v>
      </c>
      <c r="H8" s="157">
        <v>3.18950997008973</v>
      </c>
      <c r="I8" s="157">
        <v>2.2065743421052599</v>
      </c>
      <c r="J8" s="15">
        <v>0.82577726758971504</v>
      </c>
      <c r="K8" s="15">
        <v>1.10032805623472</v>
      </c>
      <c r="L8" s="15">
        <v>3.0271602439024399</v>
      </c>
      <c r="M8" s="15">
        <v>3.32742024421594</v>
      </c>
      <c r="N8" s="15">
        <v>0.96702093922651899</v>
      </c>
      <c r="O8" s="15">
        <v>0.14972258477287301</v>
      </c>
      <c r="P8" s="15">
        <v>1.8038115906288501</v>
      </c>
      <c r="Q8" s="15">
        <v>1.94493239780354</v>
      </c>
      <c r="R8" s="157">
        <v>7.4146217820000002</v>
      </c>
      <c r="S8" s="15">
        <v>0.608406687</v>
      </c>
      <c r="T8" s="15">
        <v>1.3578971934106201</v>
      </c>
      <c r="U8" s="15">
        <v>0.24757073915699501</v>
      </c>
      <c r="V8" s="15">
        <v>0.69580329469188495</v>
      </c>
      <c r="W8" s="15">
        <v>1.5946247712019499</v>
      </c>
      <c r="X8" s="15">
        <v>0.27051025000000001</v>
      </c>
      <c r="Y8" s="15">
        <v>0.28547413056741899</v>
      </c>
      <c r="Z8" s="15">
        <v>0.306977308868502</v>
      </c>
      <c r="AA8" s="15">
        <v>2.3329552404439</v>
      </c>
      <c r="AB8" s="15" t="s">
        <v>18</v>
      </c>
      <c r="AC8" s="15" t="s">
        <v>18</v>
      </c>
      <c r="AD8" s="15" t="s">
        <v>18</v>
      </c>
      <c r="AE8" s="15" t="s">
        <v>18</v>
      </c>
      <c r="AF8" s="15" t="s">
        <v>18</v>
      </c>
      <c r="AG8" s="15">
        <v>0</v>
      </c>
      <c r="AH8" s="15" t="s">
        <v>18</v>
      </c>
    </row>
    <row r="9" spans="1:34">
      <c r="A9" s="15" t="s">
        <v>23</v>
      </c>
      <c r="B9" s="15" t="s">
        <v>171</v>
      </c>
      <c r="C9" s="15" t="s">
        <v>170</v>
      </c>
      <c r="D9" s="15">
        <v>1.2494909848484801</v>
      </c>
      <c r="E9" s="15">
        <v>1.03615141113654</v>
      </c>
      <c r="F9" s="157">
        <v>2.2705958810068601</v>
      </c>
      <c r="G9" s="157">
        <v>2.0697820512820502</v>
      </c>
      <c r="H9" s="157">
        <v>2.40892941176471</v>
      </c>
      <c r="I9" s="157">
        <v>1.5638749999999999</v>
      </c>
      <c r="J9" s="15">
        <v>0.82129384006781603</v>
      </c>
      <c r="K9" s="15">
        <v>0.87539639364303201</v>
      </c>
      <c r="L9" s="15">
        <v>2.5266896341463401</v>
      </c>
      <c r="M9" s="15">
        <v>2.6639599614395899</v>
      </c>
      <c r="N9" s="15">
        <v>1.03943458563536</v>
      </c>
      <c r="O9" s="15">
        <v>9.9313435700575797E-2</v>
      </c>
      <c r="P9" s="15">
        <v>1.3217678791615299</v>
      </c>
      <c r="Q9" s="15">
        <v>2.0160444173276399</v>
      </c>
      <c r="R9" s="157">
        <v>6.2027674800000003</v>
      </c>
      <c r="S9" s="15">
        <v>0.560252945</v>
      </c>
      <c r="T9" s="15">
        <v>1.0649410006101301</v>
      </c>
      <c r="U9" s="15">
        <v>0.21720305436774601</v>
      </c>
      <c r="V9" s="15">
        <v>0.47280750457596099</v>
      </c>
      <c r="W9" s="15">
        <v>1.3002622940817601</v>
      </c>
      <c r="X9" s="15">
        <v>0.33339066499999997</v>
      </c>
      <c r="Y9" s="15">
        <v>0.239214765100671</v>
      </c>
      <c r="Z9" s="15">
        <v>0.317607033639144</v>
      </c>
      <c r="AA9" s="15">
        <v>1.72899389642417</v>
      </c>
      <c r="AB9" s="15" t="s">
        <v>18</v>
      </c>
      <c r="AC9" s="15" t="s">
        <v>18</v>
      </c>
      <c r="AD9" s="15" t="s">
        <v>18</v>
      </c>
      <c r="AE9" s="15" t="s">
        <v>18</v>
      </c>
      <c r="AF9" s="15" t="s">
        <v>18</v>
      </c>
      <c r="AG9" s="15">
        <v>0</v>
      </c>
      <c r="AH9" s="15" t="s">
        <v>18</v>
      </c>
    </row>
    <row r="10" spans="1:34">
      <c r="A10" s="15" t="s">
        <v>33</v>
      </c>
      <c r="B10" s="15" t="s">
        <v>168</v>
      </c>
      <c r="C10" s="15" t="s">
        <v>119</v>
      </c>
      <c r="D10" s="15">
        <v>2.2503942424242398</v>
      </c>
      <c r="E10" s="15">
        <v>1.44540526315789</v>
      </c>
      <c r="F10" s="157">
        <v>3.7876562166285299</v>
      </c>
      <c r="G10" s="157">
        <v>2.9897980769230799</v>
      </c>
      <c r="H10" s="157">
        <v>4.0875046859421698</v>
      </c>
      <c r="I10" s="157">
        <v>2.6279052631578899</v>
      </c>
      <c r="J10" s="15">
        <v>0.87828498163322999</v>
      </c>
      <c r="K10" s="15">
        <v>1.63005990220049</v>
      </c>
      <c r="L10" s="15">
        <v>4.5437679878048796</v>
      </c>
      <c r="M10" s="15">
        <v>1.9775009640102801</v>
      </c>
      <c r="N10" s="15">
        <v>0.96075204419889504</v>
      </c>
      <c r="O10" s="15">
        <v>3.4700032629558502</v>
      </c>
      <c r="P10" s="15">
        <v>0.76564155363748498</v>
      </c>
      <c r="Q10" s="15">
        <v>2.2932306284319699</v>
      </c>
      <c r="R10" s="157">
        <v>10.185634050000001</v>
      </c>
      <c r="S10" s="15">
        <v>0.44230785299999997</v>
      </c>
      <c r="T10" s="15">
        <v>1.92848584502746</v>
      </c>
      <c r="U10" s="15">
        <v>1.4698741600488701</v>
      </c>
      <c r="V10" s="15">
        <v>0.79325979255643697</v>
      </c>
      <c r="W10" s="15">
        <v>1.4784167175106799</v>
      </c>
      <c r="X10" s="15">
        <v>1.967908115</v>
      </c>
      <c r="Y10" s="15">
        <v>1.9721600366076899</v>
      </c>
      <c r="Z10" s="15">
        <v>0.54250721712538197</v>
      </c>
      <c r="AA10" s="15">
        <v>1.5298400123304601</v>
      </c>
      <c r="AB10" s="15">
        <v>16.225700100000001</v>
      </c>
      <c r="AC10" s="15">
        <v>6.6194595999999994E-2</v>
      </c>
      <c r="AD10" s="15">
        <v>0.69395359866666695</v>
      </c>
      <c r="AE10" s="15">
        <v>1.7978847999999999E-2</v>
      </c>
      <c r="AF10" s="15">
        <v>4.8432602666666699E-2</v>
      </c>
      <c r="AG10" s="15" t="s">
        <v>202</v>
      </c>
      <c r="AH10" s="15">
        <v>17.05225974533333</v>
      </c>
    </row>
    <row r="11" spans="1:34">
      <c r="A11" s="15" t="s">
        <v>33</v>
      </c>
      <c r="B11" s="15" t="s">
        <v>166</v>
      </c>
      <c r="C11" s="15" t="s">
        <v>165</v>
      </c>
      <c r="D11" s="15">
        <v>0.85827189393939396</v>
      </c>
      <c r="E11" s="15">
        <v>1.0798856598016799</v>
      </c>
      <c r="F11" s="157">
        <v>1.98926186117468</v>
      </c>
      <c r="G11" s="157">
        <v>2.2699570512820499</v>
      </c>
      <c r="H11" s="157">
        <v>1.9306426719840499</v>
      </c>
      <c r="I11" s="157">
        <v>2.08798947368421</v>
      </c>
      <c r="J11" s="15">
        <v>0.93236086465103096</v>
      </c>
      <c r="K11" s="15">
        <v>0.89148526894865499</v>
      </c>
      <c r="L11" s="15">
        <v>3.0979912195121999</v>
      </c>
      <c r="M11" s="15">
        <v>2.6125406812339298</v>
      </c>
      <c r="N11" s="15">
        <v>0.73122475138121501</v>
      </c>
      <c r="O11" s="15">
        <v>2.38091420345489</v>
      </c>
      <c r="P11" s="15">
        <v>1.30711905055487</v>
      </c>
      <c r="Q11" s="15">
        <v>1.3938674801708399</v>
      </c>
      <c r="R11" s="157">
        <v>7.5893075659999996</v>
      </c>
      <c r="S11" s="15">
        <v>0.35226503100000001</v>
      </c>
      <c r="T11" s="15">
        <v>1.1362031116534499</v>
      </c>
      <c r="U11" s="15">
        <v>1.2454764813683601</v>
      </c>
      <c r="V11" s="15">
        <v>0.28874807809640002</v>
      </c>
      <c r="W11" s="15">
        <v>0.79365088468578404</v>
      </c>
      <c r="X11" s="15">
        <v>1.6710680899999999</v>
      </c>
      <c r="Y11" s="15">
        <v>1.0943654057351999</v>
      </c>
      <c r="Z11" s="15">
        <v>0.30124440366972499</v>
      </c>
      <c r="AA11" s="15">
        <v>1.77379667077682</v>
      </c>
      <c r="AB11" s="15" t="s">
        <v>18</v>
      </c>
      <c r="AC11" s="15" t="s">
        <v>18</v>
      </c>
      <c r="AD11" s="15" t="s">
        <v>18</v>
      </c>
      <c r="AE11" s="15" t="s">
        <v>18</v>
      </c>
      <c r="AF11" s="15" t="s">
        <v>18</v>
      </c>
      <c r="AG11" s="15">
        <v>0</v>
      </c>
      <c r="AH11" s="15" t="s">
        <v>18</v>
      </c>
    </row>
    <row r="12" spans="1:34">
      <c r="A12" s="15" t="s">
        <v>33</v>
      </c>
      <c r="B12" s="15" t="s">
        <v>163</v>
      </c>
      <c r="C12" s="15" t="s">
        <v>162</v>
      </c>
      <c r="D12" s="15">
        <v>1.79840174242424</v>
      </c>
      <c r="E12" s="15">
        <v>1.55827749809306</v>
      </c>
      <c r="F12" s="157">
        <v>3.4280672768878699</v>
      </c>
      <c r="G12" s="157">
        <v>2.7526826923076899</v>
      </c>
      <c r="H12" s="157">
        <v>3.4992883349950099</v>
      </c>
      <c r="I12" s="157">
        <v>3.6512598684210502</v>
      </c>
      <c r="J12" s="15">
        <v>0.72667447018931897</v>
      </c>
      <c r="K12" s="15">
        <v>1.1031796454767699</v>
      </c>
      <c r="L12" s="15">
        <v>4.4000591463414596</v>
      </c>
      <c r="M12" s="15">
        <v>2.29275668380463</v>
      </c>
      <c r="N12" s="15">
        <v>1.03891977900552</v>
      </c>
      <c r="O12" s="15">
        <v>4.1075188739603297</v>
      </c>
      <c r="P12" s="15">
        <v>1.4537995684340299</v>
      </c>
      <c r="Q12" s="15">
        <v>2.37838023184869</v>
      </c>
      <c r="R12" s="157">
        <v>10.17832312</v>
      </c>
      <c r="S12" s="15">
        <v>0.43116907999999998</v>
      </c>
      <c r="T12" s="15">
        <v>1.10508169615619</v>
      </c>
      <c r="U12" s="15">
        <v>2.3057439828955402</v>
      </c>
      <c r="V12" s="15">
        <v>0.49852617449664399</v>
      </c>
      <c r="W12" s="15">
        <v>1.01266259914582</v>
      </c>
      <c r="X12" s="15">
        <v>2.264086882</v>
      </c>
      <c r="Y12" s="15">
        <v>1.75239780353874</v>
      </c>
      <c r="Z12" s="15">
        <v>0.25209737003058103</v>
      </c>
      <c r="AA12" s="15">
        <v>2.0666053020961801</v>
      </c>
      <c r="AB12" s="15" t="s">
        <v>18</v>
      </c>
      <c r="AC12" s="15" t="s">
        <v>18</v>
      </c>
      <c r="AD12" s="15" t="s">
        <v>18</v>
      </c>
      <c r="AE12" s="15" t="s">
        <v>18</v>
      </c>
      <c r="AF12" s="15" t="s">
        <v>18</v>
      </c>
      <c r="AG12" s="15">
        <v>0</v>
      </c>
      <c r="AH12" s="15" t="s">
        <v>18</v>
      </c>
    </row>
    <row r="13" spans="1:34">
      <c r="A13" s="15" t="s">
        <v>23</v>
      </c>
      <c r="B13" s="15" t="s">
        <v>160</v>
      </c>
      <c r="C13" s="15" t="s">
        <v>159</v>
      </c>
      <c r="D13" s="15">
        <v>1.9849105303030301</v>
      </c>
      <c r="E13" s="15">
        <v>1.33565163996949</v>
      </c>
      <c r="F13" s="157">
        <v>3.4054994660564502</v>
      </c>
      <c r="G13" s="157">
        <v>3.2228557692307702</v>
      </c>
      <c r="H13" s="157">
        <v>3.5618908275174501</v>
      </c>
      <c r="I13" s="157">
        <v>2.5609723684210501</v>
      </c>
      <c r="J13" s="15">
        <v>0.81693403503814599</v>
      </c>
      <c r="K13" s="15">
        <v>1.15855599022005</v>
      </c>
      <c r="L13" s="15">
        <v>4.7867608536585404</v>
      </c>
      <c r="M13" s="15">
        <v>1.30827802056555</v>
      </c>
      <c r="N13" s="15">
        <v>0.508151436464088</v>
      </c>
      <c r="O13" s="15">
        <v>4.5744952655150399</v>
      </c>
      <c r="P13" s="15">
        <v>0.99479716399506801</v>
      </c>
      <c r="Q13" s="15">
        <v>1.62944917632703</v>
      </c>
      <c r="R13" s="157">
        <v>10.140283889999999</v>
      </c>
      <c r="S13" s="15">
        <v>0.27769533699999999</v>
      </c>
      <c r="T13" s="15">
        <v>1.6261408785845</v>
      </c>
      <c r="U13" s="15">
        <v>2.08867025045816</v>
      </c>
      <c r="V13" s="15">
        <v>1.04861073825503</v>
      </c>
      <c r="W13" s="15">
        <v>0.86551781574130604</v>
      </c>
      <c r="X13" s="15">
        <v>2.4029942040000001</v>
      </c>
      <c r="Y13" s="15">
        <v>2.13963435021354</v>
      </c>
      <c r="Z13" s="15">
        <v>0.40683859327217098</v>
      </c>
      <c r="AA13" s="15">
        <v>0.74274451294697896</v>
      </c>
      <c r="AB13" s="15" t="s">
        <v>18</v>
      </c>
      <c r="AC13" s="15" t="s">
        <v>18</v>
      </c>
      <c r="AD13" s="15" t="s">
        <v>18</v>
      </c>
      <c r="AE13" s="15" t="s">
        <v>18</v>
      </c>
      <c r="AF13" s="15" t="s">
        <v>18</v>
      </c>
      <c r="AG13" s="15">
        <v>0</v>
      </c>
      <c r="AH13" s="15" t="s">
        <v>18</v>
      </c>
    </row>
    <row r="14" spans="1:34">
      <c r="A14" s="15" t="s">
        <v>23</v>
      </c>
      <c r="B14" s="15" t="s">
        <v>157</v>
      </c>
      <c r="C14" s="15" t="s">
        <v>51</v>
      </c>
      <c r="D14" s="15">
        <v>1.39470075757576</v>
      </c>
      <c r="E14" s="15">
        <v>0.74478192219679595</v>
      </c>
      <c r="F14" s="157">
        <v>2.2373469870328</v>
      </c>
      <c r="G14" s="157">
        <v>0.99102371794871802</v>
      </c>
      <c r="H14" s="157">
        <v>2.56069092721834</v>
      </c>
      <c r="I14" s="157">
        <v>1.3828236842105299</v>
      </c>
      <c r="J14" s="15">
        <v>0.69033115286804203</v>
      </c>
      <c r="K14" s="15">
        <v>1.1466405867970699</v>
      </c>
      <c r="L14" s="15">
        <v>4.6170724999999999</v>
      </c>
      <c r="M14" s="15">
        <v>2.69545822622108</v>
      </c>
      <c r="N14" s="15">
        <v>5.6795745856353601E-2</v>
      </c>
      <c r="O14" s="15">
        <v>2.94062719129878</v>
      </c>
      <c r="P14" s="15">
        <v>1.5168675092478401</v>
      </c>
      <c r="Q14" s="15">
        <v>1.70115643685174</v>
      </c>
      <c r="R14" s="157">
        <v>9.0669275779999996</v>
      </c>
      <c r="S14" s="15">
        <v>0.27078398799999998</v>
      </c>
      <c r="T14" s="15">
        <v>1.8573366076876101</v>
      </c>
      <c r="U14" s="15">
        <v>1.23006102626756</v>
      </c>
      <c r="V14" s="15">
        <v>0.508631909701037</v>
      </c>
      <c r="W14" s="15">
        <v>1.13741763270287</v>
      </c>
      <c r="X14" s="15">
        <v>1.586403722</v>
      </c>
      <c r="Y14" s="15">
        <v>1.7520299572910301</v>
      </c>
      <c r="Z14" s="15">
        <v>0.45974660550458701</v>
      </c>
      <c r="AA14" s="15">
        <v>1.71489315659679</v>
      </c>
      <c r="AB14" s="17">
        <f>(17*0.88)+0.01</f>
        <v>14.97</v>
      </c>
      <c r="AC14" s="15">
        <f>0.01*0.88</f>
        <v>8.8000000000000005E-3</v>
      </c>
      <c r="AD14" s="15">
        <f>(3.41*0.88)+0.19</f>
        <v>3.1908000000000003</v>
      </c>
      <c r="AE14" s="15">
        <v>0</v>
      </c>
      <c r="AF14" s="15">
        <v>0</v>
      </c>
      <c r="AG14" s="15" t="s">
        <v>204</v>
      </c>
      <c r="AH14" s="15">
        <v>18.169600000000003</v>
      </c>
    </row>
    <row r="15" spans="1:34">
      <c r="A15" s="15" t="s">
        <v>33</v>
      </c>
      <c r="B15" s="15" t="s">
        <v>155</v>
      </c>
      <c r="C15" s="15" t="s">
        <v>154</v>
      </c>
      <c r="D15" s="15">
        <v>1.29875727272727</v>
      </c>
      <c r="E15" s="15">
        <v>1.3902832189168599</v>
      </c>
      <c r="F15" s="157">
        <v>2.7192767353165501</v>
      </c>
      <c r="G15" s="157">
        <v>1.72929487179487</v>
      </c>
      <c r="H15" s="157">
        <v>2.97004666001994</v>
      </c>
      <c r="I15" s="157">
        <v>2.08055921052632</v>
      </c>
      <c r="J15" s="15">
        <v>0.798677521898841</v>
      </c>
      <c r="K15" s="15">
        <v>1.0930474938875301</v>
      </c>
      <c r="L15" s="15">
        <v>2.7835346951219502</v>
      </c>
      <c r="M15" s="15">
        <v>2.4496235218509002</v>
      </c>
      <c r="N15" s="15">
        <v>1.0818776243093899</v>
      </c>
      <c r="O15" s="15">
        <v>4.0398592450415903E-2</v>
      </c>
      <c r="P15" s="15">
        <v>1.1515760172626399</v>
      </c>
      <c r="Q15" s="15">
        <v>2.1094563148261098</v>
      </c>
      <c r="R15" s="157">
        <v>6.3550308109999998</v>
      </c>
      <c r="S15" s="15">
        <v>0.539908528</v>
      </c>
      <c r="T15" s="15">
        <v>1.2340665039658301</v>
      </c>
      <c r="U15" s="15">
        <v>0.12408173488088001</v>
      </c>
      <c r="V15" s="15">
        <v>0.66493618059792603</v>
      </c>
      <c r="W15" s="15">
        <v>1.26762037827944</v>
      </c>
      <c r="X15" s="15">
        <v>0.31474173300000002</v>
      </c>
      <c r="Y15" s="15">
        <v>0.28288084197681501</v>
      </c>
      <c r="Z15" s="15">
        <v>0.25323033639143699</v>
      </c>
      <c r="AA15" s="15">
        <v>1.64094679408138</v>
      </c>
      <c r="AB15" s="15" t="s">
        <v>18</v>
      </c>
      <c r="AC15" s="15" t="s">
        <v>18</v>
      </c>
      <c r="AD15" s="15" t="s">
        <v>18</v>
      </c>
      <c r="AE15" s="15" t="s">
        <v>18</v>
      </c>
      <c r="AF15" s="15" t="s">
        <v>18</v>
      </c>
      <c r="AG15" s="15">
        <v>0</v>
      </c>
      <c r="AH15" s="15" t="s">
        <v>18</v>
      </c>
    </row>
    <row r="16" spans="1:34">
      <c r="A16" s="15" t="s">
        <v>33</v>
      </c>
      <c r="B16" s="15" t="s">
        <v>152</v>
      </c>
      <c r="C16" s="15" t="s">
        <v>151</v>
      </c>
      <c r="D16" s="15">
        <v>1.2342409090909101</v>
      </c>
      <c r="E16" s="15">
        <v>0.591303661327231</v>
      </c>
      <c r="F16" s="157">
        <v>1.9649538520213601</v>
      </c>
      <c r="G16" s="157">
        <v>1.92440769230769</v>
      </c>
      <c r="H16" s="157">
        <v>1.9213020937188401</v>
      </c>
      <c r="I16" s="157">
        <v>2.2946111842105301</v>
      </c>
      <c r="J16" s="15">
        <v>1.0328493077140399</v>
      </c>
      <c r="K16" s="15">
        <v>1.3440049511002401</v>
      </c>
      <c r="L16" s="15">
        <v>3.0021162195122</v>
      </c>
      <c r="M16" s="15">
        <v>1.5942533419023099</v>
      </c>
      <c r="N16" s="15">
        <v>0.59823674033149199</v>
      </c>
      <c r="O16" s="15">
        <v>2.5388550863723598</v>
      </c>
      <c r="P16" s="15">
        <v>0.94971775585696705</v>
      </c>
      <c r="Q16" s="15">
        <v>1.00079884075656</v>
      </c>
      <c r="R16" s="157">
        <v>7.7516955459999997</v>
      </c>
      <c r="S16" s="15">
        <v>0.35387785300000002</v>
      </c>
      <c r="T16" s="15">
        <v>1.2487148871263001</v>
      </c>
      <c r="U16" s="15">
        <v>1.0939010384850301</v>
      </c>
      <c r="V16" s="15">
        <v>1.00746674801708</v>
      </c>
      <c r="W16" s="15">
        <v>0.853463697376449</v>
      </c>
      <c r="X16" s="15">
        <v>1.7370306280000001</v>
      </c>
      <c r="Y16" s="15">
        <v>1.3552342281879199</v>
      </c>
      <c r="Z16" s="15">
        <v>0.307693149847095</v>
      </c>
      <c r="AA16" s="15">
        <v>0.98652009864364998</v>
      </c>
      <c r="AB16" s="15">
        <v>5.0608472596491199</v>
      </c>
      <c r="AC16" s="15">
        <v>8.5276970519298203</v>
      </c>
      <c r="AD16" s="15">
        <v>0.39936944000000002</v>
      </c>
      <c r="AE16" s="15">
        <v>1.4291814736842099E-2</v>
      </c>
      <c r="AF16" s="15">
        <v>0.120143465263158</v>
      </c>
      <c r="AG16" s="15" t="s">
        <v>202</v>
      </c>
      <c r="AH16" s="15">
        <v>14.122349031578938</v>
      </c>
    </row>
    <row r="17" spans="1:34">
      <c r="A17" s="15" t="s">
        <v>33</v>
      </c>
      <c r="B17" s="15" t="s">
        <v>149</v>
      </c>
      <c r="C17" s="15" t="s">
        <v>148</v>
      </c>
      <c r="D17" s="15">
        <v>1.54980598484848</v>
      </c>
      <c r="E17" s="15">
        <v>0.82853493516399701</v>
      </c>
      <c r="F17" s="157">
        <v>2.3783353165522501</v>
      </c>
      <c r="G17" s="157">
        <v>2.1856153846153799</v>
      </c>
      <c r="H17" s="157">
        <v>2.3417199401794599</v>
      </c>
      <c r="I17" s="157">
        <v>2.8177401315789501</v>
      </c>
      <c r="J17" s="15">
        <v>1.03203290477536</v>
      </c>
      <c r="K17" s="15">
        <v>0.81291907090464599</v>
      </c>
      <c r="L17" s="15">
        <v>3.8647815243902399</v>
      </c>
      <c r="M17" s="15">
        <v>1.77884755784062</v>
      </c>
      <c r="N17" s="15">
        <v>0.54427635359116</v>
      </c>
      <c r="O17" s="15">
        <v>1.65485163147793</v>
      </c>
      <c r="P17" s="15">
        <v>1.15674710234279</v>
      </c>
      <c r="Q17" s="15">
        <v>1.18453160463697</v>
      </c>
      <c r="R17" s="157">
        <v>7.6748152530000002</v>
      </c>
      <c r="S17" s="15">
        <v>0.25481263799999998</v>
      </c>
      <c r="T17" s="15">
        <v>1.40731763270287</v>
      </c>
      <c r="U17" s="15">
        <v>0.81148271227855795</v>
      </c>
      <c r="V17" s="15">
        <v>1.34869597315436</v>
      </c>
      <c r="W17" s="15">
        <v>1.0501560097620499</v>
      </c>
      <c r="X17" s="15">
        <v>1.189764002</v>
      </c>
      <c r="Y17" s="15">
        <v>1.18639103111653</v>
      </c>
      <c r="Z17" s="15">
        <v>0.16224079510703401</v>
      </c>
      <c r="AA17" s="15">
        <v>0.85154118372379795</v>
      </c>
      <c r="AB17" s="15">
        <v>4.39712192076923</v>
      </c>
      <c r="AC17" s="15">
        <v>11.0630926384615</v>
      </c>
      <c r="AD17" s="15">
        <v>0.46561603384615402</v>
      </c>
      <c r="AE17" s="15">
        <v>2.13145061538462E-2</v>
      </c>
      <c r="AF17" s="15">
        <v>0.140046</v>
      </c>
      <c r="AG17" s="15" t="s">
        <v>202</v>
      </c>
      <c r="AH17" s="15">
        <v>16.087191099230729</v>
      </c>
    </row>
    <row r="18" spans="1:34">
      <c r="A18" s="15" t="s">
        <v>33</v>
      </c>
      <c r="B18" s="15" t="s">
        <v>146</v>
      </c>
      <c r="C18" s="15" t="s">
        <v>145</v>
      </c>
      <c r="D18" s="15">
        <v>0.88094189393939404</v>
      </c>
      <c r="E18" s="15">
        <v>1.33111472158658</v>
      </c>
      <c r="F18" s="157">
        <v>2.2598669717772699</v>
      </c>
      <c r="G18" s="157">
        <v>1.96721025641026</v>
      </c>
      <c r="H18" s="157">
        <v>2.3334892323030898</v>
      </c>
      <c r="I18" s="157">
        <v>2.0744151315789501</v>
      </c>
      <c r="J18" s="15">
        <v>0.7652556795705</v>
      </c>
      <c r="K18" s="15">
        <v>0.72901815403422998</v>
      </c>
      <c r="L18" s="15">
        <v>2.24571286585366</v>
      </c>
      <c r="M18" s="15">
        <v>2.5061170308483298</v>
      </c>
      <c r="N18" s="15">
        <v>1.5630120994475101</v>
      </c>
      <c r="O18" s="15">
        <v>3.2347664747280902E-2</v>
      </c>
      <c r="P18" s="15">
        <v>1.2994821208384699</v>
      </c>
      <c r="Q18" s="15">
        <v>2.0806165954850502</v>
      </c>
      <c r="R18" s="157">
        <v>5.899932154</v>
      </c>
      <c r="S18" s="15">
        <v>0.309033681</v>
      </c>
      <c r="T18" s="15">
        <v>0.96448194020744404</v>
      </c>
      <c r="U18" s="15">
        <v>0.35590164935858298</v>
      </c>
      <c r="V18" s="15">
        <v>0.39484081757168998</v>
      </c>
      <c r="W18" s="15">
        <v>0.87400097620500306</v>
      </c>
      <c r="X18" s="15">
        <v>0.37911281299999999</v>
      </c>
      <c r="Y18" s="15">
        <v>0.29942245271507001</v>
      </c>
      <c r="Z18" s="15">
        <v>0.27077920489296597</v>
      </c>
      <c r="AA18" s="15">
        <v>1.3377191122071499</v>
      </c>
      <c r="AB18" s="15" t="s">
        <v>18</v>
      </c>
      <c r="AC18" s="15" t="s">
        <v>18</v>
      </c>
      <c r="AD18" s="15" t="s">
        <v>18</v>
      </c>
      <c r="AE18" s="15" t="s">
        <v>18</v>
      </c>
      <c r="AF18" s="15" t="s">
        <v>18</v>
      </c>
      <c r="AG18" s="15">
        <v>0</v>
      </c>
      <c r="AH18" s="15" t="s">
        <v>18</v>
      </c>
    </row>
    <row r="19" spans="1:34">
      <c r="A19" s="15" t="s">
        <v>33</v>
      </c>
      <c r="B19" s="15" t="s">
        <v>143</v>
      </c>
      <c r="C19" s="15" t="s">
        <v>142</v>
      </c>
      <c r="D19" s="15">
        <v>0.713189924242424</v>
      </c>
      <c r="E19" s="15">
        <v>0.35499938977879503</v>
      </c>
      <c r="F19" s="157">
        <v>1.08958489702517</v>
      </c>
      <c r="G19" s="157">
        <v>1.0073000000000001</v>
      </c>
      <c r="H19" s="157">
        <v>1.0388877367896301</v>
      </c>
      <c r="I19" s="157">
        <v>1.50856973684211</v>
      </c>
      <c r="J19" s="15">
        <v>0.894796439672224</v>
      </c>
      <c r="K19" s="15">
        <v>1.5329837408313001</v>
      </c>
      <c r="L19" s="15">
        <v>2.8045756097561001</v>
      </c>
      <c r="M19" s="15">
        <v>2.5097649742930601</v>
      </c>
      <c r="N19" s="15">
        <v>1.1782519337016599</v>
      </c>
      <c r="O19" s="15">
        <v>2.0320153550863699E-2</v>
      </c>
      <c r="P19" s="15">
        <v>1.39848255240444</v>
      </c>
      <c r="Q19" s="15">
        <v>1.80886760219646</v>
      </c>
      <c r="R19" s="157">
        <v>6.9229424039999996</v>
      </c>
      <c r="S19" s="15">
        <v>0.50216607400000002</v>
      </c>
      <c r="T19" s="15">
        <v>1.56409145820622</v>
      </c>
      <c r="U19" s="15">
        <v>0.340819547953574</v>
      </c>
      <c r="V19" s="15">
        <v>0.50860134228187903</v>
      </c>
      <c r="W19" s="15">
        <v>1.35491799877974</v>
      </c>
      <c r="X19" s="15">
        <v>0.39818322099999998</v>
      </c>
      <c r="Y19" s="15">
        <v>0.39853245881635102</v>
      </c>
      <c r="Z19" s="15">
        <v>0.29146960244648301</v>
      </c>
      <c r="AA19" s="15">
        <v>1.4750889025894001</v>
      </c>
      <c r="AB19" s="15" t="s">
        <v>18</v>
      </c>
      <c r="AC19" s="15" t="s">
        <v>18</v>
      </c>
      <c r="AD19" s="15" t="s">
        <v>18</v>
      </c>
      <c r="AE19" s="15" t="s">
        <v>18</v>
      </c>
      <c r="AF19" s="15" t="s">
        <v>18</v>
      </c>
      <c r="AG19" s="15">
        <v>0</v>
      </c>
      <c r="AH19" s="15" t="s">
        <v>18</v>
      </c>
    </row>
    <row r="20" spans="1:34">
      <c r="A20" s="15" t="s">
        <v>33</v>
      </c>
      <c r="B20" s="15" t="s">
        <v>140</v>
      </c>
      <c r="C20" s="15" t="s">
        <v>139</v>
      </c>
      <c r="D20" s="15">
        <v>1.5314418939393899</v>
      </c>
      <c r="E20" s="15">
        <v>1.0825612509534699</v>
      </c>
      <c r="F20" s="157">
        <v>2.65239244851259</v>
      </c>
      <c r="G20" s="157">
        <v>1.8471814102564099</v>
      </c>
      <c r="H20" s="157">
        <v>3.0800175473579299</v>
      </c>
      <c r="I20" s="157">
        <v>0.65703026315789503</v>
      </c>
      <c r="J20" s="15">
        <v>0.56953300367335402</v>
      </c>
      <c r="K20" s="15">
        <v>1.4943299511002399</v>
      </c>
      <c r="L20" s="15">
        <v>4.4263631707317099</v>
      </c>
      <c r="M20" s="15">
        <v>1.9762895244215899</v>
      </c>
      <c r="N20" s="15">
        <v>0.96833430939226495</v>
      </c>
      <c r="O20" s="15">
        <v>3.1951646193218202</v>
      </c>
      <c r="P20" s="15">
        <v>1.0818209617755901</v>
      </c>
      <c r="Q20" s="15">
        <v>2.0231477730323402</v>
      </c>
      <c r="R20" s="157">
        <v>9.4093104939999996</v>
      </c>
      <c r="S20" s="15">
        <v>0.37526312899999997</v>
      </c>
      <c r="T20" s="15">
        <v>1.7784912751677899</v>
      </c>
      <c r="U20" s="15">
        <v>1.5359058643860699</v>
      </c>
      <c r="V20" s="15">
        <v>0.80199615619280096</v>
      </c>
      <c r="W20" s="15">
        <v>1.10996150091519</v>
      </c>
      <c r="X20" s="15">
        <v>2.0398959730000001</v>
      </c>
      <c r="Y20" s="15">
        <v>1.63123526540574</v>
      </c>
      <c r="Z20" s="15">
        <v>0.48866207951070301</v>
      </c>
      <c r="AA20" s="15">
        <v>1.7803026510480899</v>
      </c>
      <c r="AB20" s="15">
        <v>14.0496686</v>
      </c>
      <c r="AC20" s="15">
        <v>2.1953387040000001</v>
      </c>
      <c r="AD20" s="15">
        <v>0.484922988</v>
      </c>
      <c r="AE20" s="15">
        <v>1.9710844000000002E-2</v>
      </c>
      <c r="AF20" s="15">
        <v>4.6376199999999999E-2</v>
      </c>
      <c r="AG20" s="15" t="s">
        <v>202</v>
      </c>
      <c r="AH20" s="15">
        <v>16.796017336000002</v>
      </c>
    </row>
    <row r="21" spans="1:34">
      <c r="A21" s="15" t="s">
        <v>33</v>
      </c>
      <c r="B21" s="15" t="s">
        <v>137</v>
      </c>
      <c r="C21" s="15" t="s">
        <v>136</v>
      </c>
      <c r="D21" s="15">
        <v>2.2169429545454502</v>
      </c>
      <c r="E21" s="15">
        <v>1.20781022120519</v>
      </c>
      <c r="F21" s="157">
        <v>3.4581771929824598</v>
      </c>
      <c r="G21" s="157">
        <v>2.9421076923076899</v>
      </c>
      <c r="H21" s="157">
        <v>3.6291428713858398</v>
      </c>
      <c r="I21" s="157">
        <v>2.8596789473684199</v>
      </c>
      <c r="J21" s="15">
        <v>0.68983979937835505</v>
      </c>
      <c r="K21" s="15">
        <v>0.97627334963325196</v>
      </c>
      <c r="L21" s="15">
        <v>2.8612865243902399</v>
      </c>
      <c r="M21" s="15">
        <v>3.0108303984575802</v>
      </c>
      <c r="N21" s="15">
        <v>1.3082638121546999</v>
      </c>
      <c r="O21" s="15">
        <v>2.3752399232245699E-2</v>
      </c>
      <c r="P21" s="15">
        <v>1.9606359432799001</v>
      </c>
      <c r="Q21" s="15">
        <v>1.8545140329469201</v>
      </c>
      <c r="R21" s="157">
        <v>6.7406171449999999</v>
      </c>
      <c r="S21" s="15">
        <v>0.708778405</v>
      </c>
      <c r="T21" s="15">
        <v>1.1429014643074999</v>
      </c>
      <c r="U21" s="15">
        <v>0.174693585827734</v>
      </c>
      <c r="V21" s="15">
        <v>0.62348291641244702</v>
      </c>
      <c r="W21" s="15">
        <v>1.26618218425869</v>
      </c>
      <c r="X21" s="15">
        <v>0.43433166600000001</v>
      </c>
      <c r="Y21" s="15">
        <v>0.42980347773032301</v>
      </c>
      <c r="Z21" s="15">
        <v>0.50680813455657503</v>
      </c>
      <c r="AA21" s="15">
        <v>1.79640672009864</v>
      </c>
      <c r="AB21" s="15">
        <v>16.680031931034499</v>
      </c>
      <c r="AC21" s="15">
        <v>0.44698729103448298</v>
      </c>
      <c r="AD21" s="15">
        <v>0.89746966482758594</v>
      </c>
      <c r="AE21" s="15">
        <v>1.7246964137931E-2</v>
      </c>
      <c r="AF21" s="15">
        <v>3.7139348965517197E-2</v>
      </c>
      <c r="AG21" s="15" t="s">
        <v>202</v>
      </c>
      <c r="AH21" s="15">
        <v>18.078875200000017</v>
      </c>
    </row>
    <row r="22" spans="1:34">
      <c r="A22" s="15" t="s">
        <v>33</v>
      </c>
      <c r="B22" s="15" t="s">
        <v>134</v>
      </c>
      <c r="C22" s="15" t="s">
        <v>133</v>
      </c>
      <c r="D22" s="15">
        <v>1.11356636363636</v>
      </c>
      <c r="E22" s="15">
        <v>1.3993830663615601</v>
      </c>
      <c r="F22" s="157">
        <v>2.5938947368421101</v>
      </c>
      <c r="G22" s="157">
        <v>1.3352282051282101</v>
      </c>
      <c r="H22" s="157">
        <v>2.8234179461615199</v>
      </c>
      <c r="I22" s="157">
        <v>2.37113289473684</v>
      </c>
      <c r="J22" s="15">
        <v>0.65485788358293295</v>
      </c>
      <c r="K22" s="15">
        <v>1.4161899755501199</v>
      </c>
      <c r="L22" s="15">
        <v>4.0099379268292701</v>
      </c>
      <c r="M22" s="15">
        <v>2.2626471722365</v>
      </c>
      <c r="N22" s="15">
        <v>1.2076255801105</v>
      </c>
      <c r="O22" s="15">
        <v>3.6093623800383901</v>
      </c>
      <c r="P22" s="15">
        <v>1.1251882860665801</v>
      </c>
      <c r="Q22" s="15">
        <v>2.5321363026235502</v>
      </c>
      <c r="R22" s="157">
        <v>9.3007667479999991</v>
      </c>
      <c r="S22" s="15">
        <v>0.35665116600000002</v>
      </c>
      <c r="T22" s="15">
        <v>1.2254776082977401</v>
      </c>
      <c r="U22" s="15">
        <v>1.6776383017715299</v>
      </c>
      <c r="V22" s="15">
        <v>0.36672715070164702</v>
      </c>
      <c r="W22" s="15">
        <v>0.96407217815741297</v>
      </c>
      <c r="X22" s="15">
        <v>2.4012398410000002</v>
      </c>
      <c r="Y22" s="15">
        <v>1.59551305674192</v>
      </c>
      <c r="Z22" s="15">
        <v>0.230681712538226</v>
      </c>
      <c r="AA22" s="15">
        <v>1.5943068434032099</v>
      </c>
      <c r="AB22" s="15">
        <v>15.8189428571429</v>
      </c>
      <c r="AC22" s="15">
        <v>8.4164571428571394E-2</v>
      </c>
      <c r="AD22" s="15">
        <v>0.34332114285714299</v>
      </c>
      <c r="AE22" s="15">
        <v>1.06485714285714E-2</v>
      </c>
      <c r="AF22" s="15">
        <v>3.26354285714286E-2</v>
      </c>
      <c r="AG22" s="15" t="s">
        <v>202</v>
      </c>
      <c r="AH22" s="15">
        <v>16.289712571428616</v>
      </c>
    </row>
    <row r="23" spans="1:34">
      <c r="A23" s="15" t="s">
        <v>33</v>
      </c>
      <c r="B23" s="15" t="s">
        <v>131</v>
      </c>
      <c r="C23" s="15" t="s">
        <v>130</v>
      </c>
      <c r="D23" s="15">
        <v>1.7322132575757601</v>
      </c>
      <c r="E23" s="15">
        <v>0.84301731502669697</v>
      </c>
      <c r="F23" s="157">
        <v>2.6353189168573601</v>
      </c>
      <c r="G23" s="157">
        <v>1.3730282051282101</v>
      </c>
      <c r="H23" s="157">
        <v>2.9596288135593198</v>
      </c>
      <c r="I23" s="157">
        <v>1.79080921052632</v>
      </c>
      <c r="J23" s="15">
        <v>0.59012192709805</v>
      </c>
      <c r="K23" s="15">
        <v>1.70999290953545</v>
      </c>
      <c r="L23" s="15">
        <v>5.3304628658536597</v>
      </c>
      <c r="M23" s="15">
        <v>3.0547763496144</v>
      </c>
      <c r="N23" s="15">
        <v>1.57071718232044</v>
      </c>
      <c r="O23" s="15">
        <v>2.9432251439539301</v>
      </c>
      <c r="P23" s="15">
        <v>1.6242130702836</v>
      </c>
      <c r="Q23" s="15">
        <v>2.6830513727882899</v>
      </c>
      <c r="R23" s="157">
        <v>11.832920440000001</v>
      </c>
      <c r="S23" s="15">
        <v>0.58502012299999995</v>
      </c>
      <c r="T23" s="15">
        <v>2.4964580231848701</v>
      </c>
      <c r="U23" s="15">
        <v>1.7122582162492399</v>
      </c>
      <c r="V23" s="15">
        <v>1.07801976815131</v>
      </c>
      <c r="W23" s="15">
        <v>1.9462906650396601</v>
      </c>
      <c r="X23" s="15">
        <v>1.906616168</v>
      </c>
      <c r="Y23" s="15">
        <v>1.55551208053691</v>
      </c>
      <c r="Z23" s="15">
        <v>0.727187889908257</v>
      </c>
      <c r="AA23" s="15">
        <v>1.93578625154131</v>
      </c>
      <c r="AB23" s="15">
        <v>15.3248614583333</v>
      </c>
      <c r="AC23" s="15">
        <v>6.0607090000000002E-2</v>
      </c>
      <c r="AD23" s="15">
        <v>1.00471149166667</v>
      </c>
      <c r="AE23" s="15">
        <v>4.86838666666667E-2</v>
      </c>
      <c r="AF23" s="15">
        <v>6.3697578333333296E-2</v>
      </c>
      <c r="AG23" s="15" t="s">
        <v>202</v>
      </c>
      <c r="AH23" s="15">
        <v>16.502561484999969</v>
      </c>
    </row>
    <row r="24" spans="1:34">
      <c r="A24" s="15" t="s">
        <v>23</v>
      </c>
      <c r="B24" s="15" t="s">
        <v>128</v>
      </c>
      <c r="C24" s="15" t="s">
        <v>51</v>
      </c>
      <c r="D24" s="15">
        <v>1.6492828030302999</v>
      </c>
      <c r="E24" s="15">
        <v>0.96769511823035803</v>
      </c>
      <c r="F24" s="157">
        <v>2.6536351639969502</v>
      </c>
      <c r="G24" s="157">
        <v>1.9842891025641001</v>
      </c>
      <c r="H24" s="157">
        <v>2.9503792622133602</v>
      </c>
      <c r="I24" s="157">
        <v>1.3824749999999999</v>
      </c>
      <c r="J24" s="15">
        <v>1.1613969624187599</v>
      </c>
      <c r="K24" s="15">
        <v>0.97201167481662598</v>
      </c>
      <c r="L24" s="15">
        <v>3.5448832926829299</v>
      </c>
      <c r="M24" s="15">
        <v>2.4188633676092501</v>
      </c>
      <c r="N24" s="15">
        <v>0.16940077348066301</v>
      </c>
      <c r="O24" s="15">
        <v>2.5492662188099802</v>
      </c>
      <c r="P24" s="15">
        <v>1.30940893958076</v>
      </c>
      <c r="Q24" s="15">
        <v>1.7774026235509499</v>
      </c>
      <c r="R24" s="157">
        <v>8.1954179380000003</v>
      </c>
      <c r="S24" s="15">
        <v>0.42538864999999998</v>
      </c>
      <c r="T24" s="15">
        <v>1.54005814521049</v>
      </c>
      <c r="U24" s="15">
        <v>1.20520256566891</v>
      </c>
      <c r="V24" s="15">
        <v>0.39375320317266599</v>
      </c>
      <c r="W24" s="15">
        <v>1.0313135448444199</v>
      </c>
      <c r="X24" s="15">
        <v>1.296249542</v>
      </c>
      <c r="Y24" s="15">
        <v>1.06351238560098</v>
      </c>
      <c r="Z24" s="15">
        <v>0.295055290519878</v>
      </c>
      <c r="AA24" s="15">
        <v>1.6811048705302101</v>
      </c>
      <c r="AB24" s="17">
        <f>(8.18*0.88)+0.16</f>
        <v>7.3583999999999996</v>
      </c>
      <c r="AC24" s="15">
        <v>0</v>
      </c>
      <c r="AD24" s="15">
        <f>(0.89*0.88)+0.06</f>
        <v>0.84319999999999995</v>
      </c>
      <c r="AE24" s="15">
        <v>0</v>
      </c>
      <c r="AF24" s="15">
        <v>0</v>
      </c>
      <c r="AG24" s="15" t="s">
        <v>204</v>
      </c>
      <c r="AH24" s="15">
        <v>8.2015999999999991</v>
      </c>
    </row>
    <row r="25" spans="1:34">
      <c r="A25" s="15" t="s">
        <v>23</v>
      </c>
      <c r="B25" s="15" t="s">
        <v>126</v>
      </c>
      <c r="C25" s="15" t="s">
        <v>125</v>
      </c>
      <c r="D25" s="15">
        <v>1.6178087121212099</v>
      </c>
      <c r="E25" s="15">
        <v>1.5222856598016801</v>
      </c>
      <c r="F25" s="157">
        <v>3.2213276125095298</v>
      </c>
      <c r="G25" s="157">
        <v>1.5252724358974401</v>
      </c>
      <c r="H25" s="157">
        <v>3.5886798604187402</v>
      </c>
      <c r="I25" s="157">
        <v>2.5379743421052599</v>
      </c>
      <c r="J25" s="15">
        <v>0.65794011020062204</v>
      </c>
      <c r="K25" s="15">
        <v>1.2610353911980401</v>
      </c>
      <c r="L25" s="15">
        <v>5.9742325000000003</v>
      </c>
      <c r="M25" s="15">
        <v>3.26505334190231</v>
      </c>
      <c r="N25" s="15">
        <v>1.25101839779006</v>
      </c>
      <c r="O25" s="15">
        <v>6.4835783749200298</v>
      </c>
      <c r="P25" s="15">
        <v>1.72642108508015</v>
      </c>
      <c r="Q25" s="15">
        <v>2.3275527760829799</v>
      </c>
      <c r="R25" s="157">
        <v>13.48261574</v>
      </c>
      <c r="S25" s="15">
        <v>0.355681472</v>
      </c>
      <c r="T25" s="15">
        <v>1.1577580231848701</v>
      </c>
      <c r="U25" s="15">
        <v>3.2675234575442902</v>
      </c>
      <c r="V25" s="15">
        <v>0.58983740085417902</v>
      </c>
      <c r="W25" s="15">
        <v>0.90121269066503995</v>
      </c>
      <c r="X25" s="15">
        <v>4.0492170229999997</v>
      </c>
      <c r="Y25" s="15">
        <v>3.1500846857840101</v>
      </c>
      <c r="Z25" s="15">
        <v>0.47472055045871597</v>
      </c>
      <c r="AA25" s="15">
        <v>2.1067488286066598</v>
      </c>
      <c r="AB25" s="15">
        <v>14.914645</v>
      </c>
      <c r="AC25" s="15">
        <v>0.11267190000000001</v>
      </c>
      <c r="AD25" s="15">
        <v>0.27635208</v>
      </c>
      <c r="AE25" s="15">
        <v>3.43527E-2</v>
      </c>
      <c r="AF25" s="15">
        <v>5.8618759999999999E-2</v>
      </c>
      <c r="AG25" s="15" t="s">
        <v>202</v>
      </c>
      <c r="AH25" s="15">
        <v>15.396640440000001</v>
      </c>
    </row>
    <row r="26" spans="1:34">
      <c r="A26" s="15" t="s">
        <v>33</v>
      </c>
      <c r="B26" s="15" t="s">
        <v>123</v>
      </c>
      <c r="C26" s="15" t="s">
        <v>122</v>
      </c>
      <c r="D26" s="15">
        <v>1.0972378030303001</v>
      </c>
      <c r="E26" s="15">
        <v>0.73555980167810797</v>
      </c>
      <c r="F26" s="157">
        <v>2.00249336384439</v>
      </c>
      <c r="G26" s="157">
        <v>2.0529826923076899</v>
      </c>
      <c r="H26" s="157">
        <v>2.0370959122632102</v>
      </c>
      <c r="I26" s="157">
        <v>1.7223440789473701</v>
      </c>
      <c r="J26" s="15">
        <v>0.58310490251483504</v>
      </c>
      <c r="K26" s="15">
        <v>1.4142655867970699</v>
      </c>
      <c r="L26" s="15">
        <v>3.8120634146341499</v>
      </c>
      <c r="M26" s="15">
        <v>3.3295111825192798</v>
      </c>
      <c r="N26" s="15">
        <v>1.20165961325967</v>
      </c>
      <c r="O26" s="15">
        <v>3.4151121561100499</v>
      </c>
      <c r="P26" s="15">
        <v>1.34863976572133</v>
      </c>
      <c r="Q26" s="15">
        <v>2.4137219035997601</v>
      </c>
      <c r="R26" s="157">
        <v>9.4024984140000001</v>
      </c>
      <c r="S26" s="15">
        <v>0.177573436</v>
      </c>
      <c r="T26" s="15">
        <v>1.01856229408176</v>
      </c>
      <c r="U26" s="15">
        <v>1.5063372021991399</v>
      </c>
      <c r="V26" s="15">
        <v>0.50281635143380099</v>
      </c>
      <c r="W26" s="15">
        <v>1.1562845027455799</v>
      </c>
      <c r="X26" s="15">
        <v>2.0841398409999998</v>
      </c>
      <c r="Y26" s="15">
        <v>1.63759884075656</v>
      </c>
      <c r="Z26" s="15">
        <v>0.32007474006116199</v>
      </c>
      <c r="AA26" s="15">
        <v>2.5950432182490801</v>
      </c>
      <c r="AB26" s="15" t="s">
        <v>18</v>
      </c>
      <c r="AC26" s="15" t="s">
        <v>18</v>
      </c>
      <c r="AD26" s="15" t="s">
        <v>18</v>
      </c>
      <c r="AE26" s="15" t="s">
        <v>18</v>
      </c>
      <c r="AF26" s="15" t="s">
        <v>18</v>
      </c>
      <c r="AG26" s="15">
        <v>0</v>
      </c>
      <c r="AH26" s="15" t="s">
        <v>18</v>
      </c>
    </row>
    <row r="27" spans="1:34">
      <c r="A27" s="15" t="s">
        <v>33</v>
      </c>
      <c r="B27" s="15" t="s">
        <v>120</v>
      </c>
      <c r="C27" s="15" t="s">
        <v>119</v>
      </c>
      <c r="D27" s="15">
        <v>2.0833723484848501</v>
      </c>
      <c r="E27" s="15">
        <v>2.2018491990846698</v>
      </c>
      <c r="F27" s="157">
        <v>4.3563189931350097</v>
      </c>
      <c r="G27" s="157">
        <v>1.11589487179487</v>
      </c>
      <c r="H27" s="157">
        <v>5.2130529411764703</v>
      </c>
      <c r="I27" s="157">
        <v>2.0287006578947402</v>
      </c>
      <c r="J27" s="15">
        <v>0.54664937835546801</v>
      </c>
      <c r="K27" s="15">
        <v>1.80872671149144</v>
      </c>
      <c r="L27" s="15">
        <v>5.2493417682926804</v>
      </c>
      <c r="M27" s="15">
        <v>2.53414723650386</v>
      </c>
      <c r="N27" s="15">
        <v>1.47096856353591</v>
      </c>
      <c r="O27" s="15">
        <v>3.1412227127319299</v>
      </c>
      <c r="P27" s="15">
        <v>1.5930905672009901</v>
      </c>
      <c r="Q27" s="15">
        <v>2.2365424649176302</v>
      </c>
      <c r="R27" s="157">
        <v>11.802173890000001</v>
      </c>
      <c r="S27" s="15">
        <v>0.36569730099999997</v>
      </c>
      <c r="T27" s="15">
        <v>2.4142075655887698</v>
      </c>
      <c r="U27" s="15">
        <v>1.8128646304214999</v>
      </c>
      <c r="V27" s="15">
        <v>0.960964429530201</v>
      </c>
      <c r="W27" s="15">
        <v>2.2206482001220298</v>
      </c>
      <c r="X27" s="15">
        <v>1.7744855399999999</v>
      </c>
      <c r="Y27" s="15">
        <v>2.0197554606467398</v>
      </c>
      <c r="Z27" s="15">
        <v>0.70309186544342495</v>
      </c>
      <c r="AA27" s="15">
        <v>1.7343119605425401</v>
      </c>
      <c r="AB27" s="15">
        <v>16.225700100000001</v>
      </c>
      <c r="AC27" s="15">
        <v>6.6194595999999994E-2</v>
      </c>
      <c r="AD27" s="15">
        <v>0.69395359866666695</v>
      </c>
      <c r="AE27" s="15">
        <v>1.7978847999999999E-2</v>
      </c>
      <c r="AF27" s="15">
        <v>4.8432602666666699E-2</v>
      </c>
      <c r="AG27" s="15" t="s">
        <v>202</v>
      </c>
      <c r="AH27" s="15">
        <v>17.05225974533333</v>
      </c>
    </row>
    <row r="28" spans="1:34">
      <c r="A28" s="15" t="s">
        <v>33</v>
      </c>
      <c r="B28" s="15" t="s">
        <v>117</v>
      </c>
      <c r="C28" s="15" t="s">
        <v>116</v>
      </c>
      <c r="D28" s="15">
        <v>1.59491242424242</v>
      </c>
      <c r="E28" s="15">
        <v>1.3574096109839799</v>
      </c>
      <c r="F28" s="157">
        <v>3.06030976353928</v>
      </c>
      <c r="G28" s="157">
        <v>2.0997102564102601</v>
      </c>
      <c r="H28" s="157">
        <v>3.5233029910269198</v>
      </c>
      <c r="I28" s="157">
        <v>0.99104210526315795</v>
      </c>
      <c r="J28" s="15">
        <v>0.60605494489968903</v>
      </c>
      <c r="K28" s="15">
        <v>1.33932628361858</v>
      </c>
      <c r="L28" s="15">
        <v>3.7530934756097598</v>
      </c>
      <c r="M28" s="15">
        <v>3.21783586118252</v>
      </c>
      <c r="N28" s="15">
        <v>1.4779265193370199</v>
      </c>
      <c r="O28" s="15">
        <v>0.13250000000000001</v>
      </c>
      <c r="P28" s="15">
        <v>1.78862163995068</v>
      </c>
      <c r="Q28" s="15">
        <v>2.20580390482001</v>
      </c>
      <c r="R28" s="157">
        <v>7.8706269679999998</v>
      </c>
      <c r="S28" s="15">
        <v>0.92584376899999998</v>
      </c>
      <c r="T28" s="15">
        <v>1.6911741305674199</v>
      </c>
      <c r="U28" s="15">
        <v>0.19453207086133201</v>
      </c>
      <c r="V28" s="15">
        <v>0.97956021964612605</v>
      </c>
      <c r="W28" s="15">
        <v>1.4394187309335</v>
      </c>
      <c r="X28" s="15">
        <v>0.60525411799999995</v>
      </c>
      <c r="Y28" s="15">
        <v>0.48715375228798002</v>
      </c>
      <c r="Z28" s="15">
        <v>0.36917418960244602</v>
      </c>
      <c r="AA28" s="15">
        <v>2.49807490752158</v>
      </c>
      <c r="AB28" s="15" t="s">
        <v>18</v>
      </c>
      <c r="AC28" s="15" t="s">
        <v>18</v>
      </c>
      <c r="AD28" s="15" t="s">
        <v>18</v>
      </c>
      <c r="AE28" s="15" t="s">
        <v>18</v>
      </c>
      <c r="AF28" s="15" t="s">
        <v>18</v>
      </c>
      <c r="AG28" s="15">
        <v>0</v>
      </c>
      <c r="AH28" s="15" t="s">
        <v>18</v>
      </c>
    </row>
    <row r="29" spans="1:34">
      <c r="A29" s="15" t="s">
        <v>23</v>
      </c>
      <c r="B29" s="15" t="s">
        <v>114</v>
      </c>
      <c r="C29" s="15" t="s">
        <v>113</v>
      </c>
      <c r="D29" s="15">
        <v>1.48670318181818</v>
      </c>
      <c r="E29" s="15">
        <v>2.2263060259344001</v>
      </c>
      <c r="F29" s="157">
        <v>3.8037951945080102</v>
      </c>
      <c r="G29" s="157">
        <v>2.18936666666667</v>
      </c>
      <c r="H29" s="157">
        <v>4.3951930209371897</v>
      </c>
      <c r="I29" s="157">
        <v>1.5582611842105301</v>
      </c>
      <c r="J29" s="15">
        <v>0.65652527550155404</v>
      </c>
      <c r="K29" s="15">
        <v>1.3865880806846</v>
      </c>
      <c r="L29" s="157">
        <v>6.0149125609756098</v>
      </c>
      <c r="M29" s="15">
        <v>0.93654755784061705</v>
      </c>
      <c r="N29" s="15">
        <v>0.28050397790055198</v>
      </c>
      <c r="O29" s="15">
        <v>5.7959047344849601</v>
      </c>
      <c r="P29" s="15">
        <v>0.59951307028360001</v>
      </c>
      <c r="Q29" s="15">
        <v>0.78913251982916399</v>
      </c>
      <c r="R29" s="157">
        <v>12.585435329999999</v>
      </c>
      <c r="S29" s="15">
        <v>0.125748896</v>
      </c>
      <c r="T29" s="15">
        <v>1.15798730933496</v>
      </c>
      <c r="U29" s="15">
        <v>2.8370554062309101</v>
      </c>
      <c r="V29" s="15">
        <v>2.5859547284929798</v>
      </c>
      <c r="W29" s="15">
        <v>1.6872472849298401</v>
      </c>
      <c r="X29" s="15">
        <v>3.3941771809999999</v>
      </c>
      <c r="Y29" s="15">
        <v>2.9279395363026199</v>
      </c>
      <c r="Z29" s="15">
        <v>0.225585321100917</v>
      </c>
      <c r="AA29" s="15">
        <v>0.42600721331689301</v>
      </c>
      <c r="AB29" s="15" t="s">
        <v>18</v>
      </c>
      <c r="AC29" s="15" t="s">
        <v>18</v>
      </c>
      <c r="AD29" s="15" t="s">
        <v>18</v>
      </c>
      <c r="AE29" s="15" t="s">
        <v>18</v>
      </c>
      <c r="AF29" s="15" t="s">
        <v>18</v>
      </c>
      <c r="AG29" s="15">
        <v>0</v>
      </c>
      <c r="AH29" s="15" t="s">
        <v>18</v>
      </c>
    </row>
    <row r="30" spans="1:34">
      <c r="A30" s="15" t="s">
        <v>23</v>
      </c>
      <c r="B30" s="15" t="s">
        <v>111</v>
      </c>
      <c r="C30" s="15" t="s">
        <v>110</v>
      </c>
      <c r="D30" s="15">
        <v>1.9467486363636399</v>
      </c>
      <c r="E30" s="15">
        <v>0.82577818459191499</v>
      </c>
      <c r="F30" s="157">
        <v>2.8619374523264698</v>
      </c>
      <c r="G30" s="157">
        <v>1.9974794871794901</v>
      </c>
      <c r="H30" s="157">
        <v>3.1344120638085702</v>
      </c>
      <c r="I30" s="157">
        <v>1.95117039473684</v>
      </c>
      <c r="J30" s="15">
        <v>0.57912404634077397</v>
      </c>
      <c r="K30" s="15">
        <v>1.80416020782396</v>
      </c>
      <c r="L30" s="157">
        <v>7.0190875000000004</v>
      </c>
      <c r="M30" s="15">
        <v>3.2143963367609301</v>
      </c>
      <c r="N30" s="15">
        <v>1.0981125414364601</v>
      </c>
      <c r="O30" s="15">
        <v>3.0963999360204699</v>
      </c>
      <c r="P30" s="15">
        <v>1.49866578298397</v>
      </c>
      <c r="Q30" s="15">
        <v>2.4227511287370298</v>
      </c>
      <c r="R30" s="157">
        <v>13.715847350000001</v>
      </c>
      <c r="S30" s="15">
        <v>0.88000779100000004</v>
      </c>
      <c r="T30" s="15">
        <v>2.3629541183648599</v>
      </c>
      <c r="U30" s="15">
        <v>1.6716725717776399</v>
      </c>
      <c r="V30" s="15">
        <v>1.2888809640024399</v>
      </c>
      <c r="W30" s="15">
        <v>2.4212038438071999</v>
      </c>
      <c r="X30" s="15">
        <v>2.326784747</v>
      </c>
      <c r="Y30" s="15">
        <v>2.4510336790726099</v>
      </c>
      <c r="Z30" s="15">
        <v>0.852463119266055</v>
      </c>
      <c r="AA30" s="15">
        <v>2.1212172626387198</v>
      </c>
      <c r="AB30" s="15" t="s">
        <v>18</v>
      </c>
      <c r="AC30" s="15" t="s">
        <v>18</v>
      </c>
      <c r="AD30" s="15" t="s">
        <v>18</v>
      </c>
      <c r="AE30" s="15" t="s">
        <v>18</v>
      </c>
      <c r="AF30" s="15" t="s">
        <v>18</v>
      </c>
      <c r="AG30" s="15">
        <v>0</v>
      </c>
      <c r="AH30" s="15" t="s">
        <v>18</v>
      </c>
    </row>
    <row r="31" spans="1:34">
      <c r="A31" s="15" t="s">
        <v>12</v>
      </c>
      <c r="B31" s="15" t="s">
        <v>108</v>
      </c>
      <c r="C31" s="15" t="s">
        <v>107</v>
      </c>
      <c r="D31" s="15">
        <v>1.12900015151515</v>
      </c>
      <c r="E31" s="15">
        <v>0.71430022883295197</v>
      </c>
      <c r="F31" s="157">
        <v>1.9183094584286799</v>
      </c>
      <c r="G31" s="157">
        <v>1.77730384615385</v>
      </c>
      <c r="H31" s="157">
        <v>2.0138890329013002</v>
      </c>
      <c r="I31" s="157">
        <v>1.4323263157894699</v>
      </c>
      <c r="J31" s="15">
        <v>0.95228996891777296</v>
      </c>
      <c r="K31" s="15">
        <v>1.6573550733496301</v>
      </c>
      <c r="L31" s="157">
        <v>10.041999817073201</v>
      </c>
      <c r="M31" s="15">
        <v>1.1171163881748101</v>
      </c>
      <c r="N31" s="15">
        <v>0.77683353591160198</v>
      </c>
      <c r="O31" s="15">
        <v>10.860987971848999</v>
      </c>
      <c r="P31" s="15">
        <v>0.82256078914919895</v>
      </c>
      <c r="Q31" s="15">
        <v>1.280940390482</v>
      </c>
      <c r="R31" s="157">
        <v>20.220290850000001</v>
      </c>
      <c r="S31" s="15">
        <v>0.20520171800000001</v>
      </c>
      <c r="T31" s="15">
        <v>2.79395564368517</v>
      </c>
      <c r="U31" s="15">
        <v>4.9995125839951102</v>
      </c>
      <c r="V31" s="15">
        <v>2.1839836485661999</v>
      </c>
      <c r="W31" s="15">
        <v>1.4163262355094599</v>
      </c>
      <c r="X31" s="15">
        <v>6.5146311780000001</v>
      </c>
      <c r="Y31" s="15">
        <v>5.62040408785845</v>
      </c>
      <c r="Z31" s="15">
        <v>0.63307033639143695</v>
      </c>
      <c r="AA31" s="15">
        <v>0.55038150431566002</v>
      </c>
      <c r="AB31" s="15" t="s">
        <v>18</v>
      </c>
      <c r="AC31" s="15" t="s">
        <v>18</v>
      </c>
      <c r="AD31" s="15" t="s">
        <v>18</v>
      </c>
      <c r="AE31" s="15" t="s">
        <v>18</v>
      </c>
      <c r="AF31" s="15" t="s">
        <v>18</v>
      </c>
      <c r="AG31" s="15">
        <v>0</v>
      </c>
      <c r="AH31" s="15" t="s">
        <v>18</v>
      </c>
    </row>
    <row r="32" spans="1:34">
      <c r="A32" s="15" t="s">
        <v>12</v>
      </c>
      <c r="B32" s="15" t="s">
        <v>105</v>
      </c>
      <c r="C32" s="15" t="s">
        <v>102</v>
      </c>
      <c r="D32" s="15">
        <v>2.18056946969697</v>
      </c>
      <c r="E32" s="15">
        <v>1.3227881006865001</v>
      </c>
      <c r="F32" s="157">
        <v>3.46321418764302</v>
      </c>
      <c r="G32" s="157">
        <v>2.4307942307692301</v>
      </c>
      <c r="H32" s="157">
        <v>4.0122077766699897</v>
      </c>
      <c r="I32" s="157">
        <v>0.90016776315789504</v>
      </c>
      <c r="J32" s="15">
        <v>0.61932615145521297</v>
      </c>
      <c r="K32" s="15">
        <v>1.42914633251834</v>
      </c>
      <c r="L32" s="157">
        <v>6.9499890243902396</v>
      </c>
      <c r="M32" s="15">
        <v>1.0657705655527001</v>
      </c>
      <c r="N32" s="15">
        <v>0.31974138121547002</v>
      </c>
      <c r="O32" s="15">
        <v>7.1366013435700602</v>
      </c>
      <c r="P32" s="15">
        <v>0.60042410604192398</v>
      </c>
      <c r="Q32" s="15">
        <v>0.99204429530201299</v>
      </c>
      <c r="R32" s="157">
        <v>13.87964423</v>
      </c>
      <c r="S32" s="15">
        <v>0.15983051000000001</v>
      </c>
      <c r="T32" s="15">
        <v>2.0951413666869998</v>
      </c>
      <c r="U32" s="15">
        <v>3.1598284667073901</v>
      </c>
      <c r="V32" s="15">
        <v>2.0569798657718099</v>
      </c>
      <c r="W32" s="15">
        <v>2.1747115314215999</v>
      </c>
      <c r="X32" s="15">
        <v>4.0925860280000004</v>
      </c>
      <c r="Y32" s="15">
        <v>3.3623384990848102</v>
      </c>
      <c r="Z32" s="15">
        <v>0.65035896024464801</v>
      </c>
      <c r="AA32" s="15">
        <v>0.60023230579531395</v>
      </c>
      <c r="AB32" s="15" t="s">
        <v>18</v>
      </c>
      <c r="AC32" s="15" t="s">
        <v>18</v>
      </c>
      <c r="AD32" s="15" t="s">
        <v>18</v>
      </c>
      <c r="AE32" s="15" t="s">
        <v>18</v>
      </c>
      <c r="AF32" s="15" t="s">
        <v>18</v>
      </c>
      <c r="AG32" s="15">
        <v>0</v>
      </c>
      <c r="AH32" s="15" t="s">
        <v>18</v>
      </c>
    </row>
    <row r="33" spans="1:34">
      <c r="A33" s="15" t="s">
        <v>12</v>
      </c>
      <c r="B33" s="15" t="s">
        <v>103</v>
      </c>
      <c r="C33" s="15" t="s">
        <v>102</v>
      </c>
      <c r="D33" s="15">
        <v>2.8611534848484799</v>
      </c>
      <c r="E33" s="15">
        <v>1.5986848970251699</v>
      </c>
      <c r="F33" s="157">
        <v>4.5608932112890903</v>
      </c>
      <c r="G33" s="157">
        <v>3.9217532051282</v>
      </c>
      <c r="H33" s="157">
        <v>5.06765124626122</v>
      </c>
      <c r="I33" s="157">
        <v>1.8729164473684199</v>
      </c>
      <c r="J33" s="15">
        <v>0.71012629273806205</v>
      </c>
      <c r="K33" s="15">
        <v>0.93038202933985303</v>
      </c>
      <c r="L33" s="157">
        <v>7.9125950609756099</v>
      </c>
      <c r="M33" s="15">
        <v>0.98364344473007703</v>
      </c>
      <c r="N33" s="15">
        <v>0.26387640883977898</v>
      </c>
      <c r="O33" s="15">
        <v>10.3689451695457</v>
      </c>
      <c r="P33" s="15">
        <v>0.67828020961775604</v>
      </c>
      <c r="Q33" s="15">
        <v>0.59651366687004304</v>
      </c>
      <c r="R33" s="157">
        <v>15.59006052</v>
      </c>
      <c r="S33" s="15">
        <v>0.200448037</v>
      </c>
      <c r="T33" s="15">
        <v>1.29480872483221</v>
      </c>
      <c r="U33" s="15">
        <v>5.0297963958460601</v>
      </c>
      <c r="V33" s="15">
        <v>1.2579100671140899</v>
      </c>
      <c r="W33" s="15">
        <v>1.56185003050641</v>
      </c>
      <c r="X33" s="15">
        <v>5.3820578399999999</v>
      </c>
      <c r="Y33" s="15">
        <v>5.2540425259304504</v>
      </c>
      <c r="Z33" s="15">
        <v>0.413289602446483</v>
      </c>
      <c r="AA33" s="15">
        <v>0.502287299630086</v>
      </c>
      <c r="AB33" s="15" t="s">
        <v>18</v>
      </c>
      <c r="AC33" s="15" t="s">
        <v>18</v>
      </c>
      <c r="AD33" s="15" t="s">
        <v>18</v>
      </c>
      <c r="AE33" s="15" t="s">
        <v>18</v>
      </c>
      <c r="AF33" s="15" t="s">
        <v>18</v>
      </c>
      <c r="AG33" s="15">
        <v>0</v>
      </c>
      <c r="AH33" s="15" t="s">
        <v>18</v>
      </c>
    </row>
    <row r="34" spans="1:34">
      <c r="A34" s="15" t="s">
        <v>12</v>
      </c>
      <c r="B34" s="15" t="s">
        <v>100</v>
      </c>
      <c r="C34" s="15" t="s">
        <v>99</v>
      </c>
      <c r="D34" s="15">
        <v>1.36447727272727</v>
      </c>
      <c r="E34" s="15">
        <v>0.74462540045766601</v>
      </c>
      <c r="F34" s="157">
        <v>2.1159736079328799</v>
      </c>
      <c r="G34" s="157">
        <v>1.7908557692307701</v>
      </c>
      <c r="H34" s="157">
        <v>2.2578622133599202</v>
      </c>
      <c r="I34" s="157">
        <v>1.5133690789473699</v>
      </c>
      <c r="J34" s="15">
        <v>0.83776323820288201</v>
      </c>
      <c r="K34" s="15">
        <v>1.15133979217604</v>
      </c>
      <c r="L34" s="15">
        <v>2.5873059756097598</v>
      </c>
      <c r="M34" s="15">
        <v>0.98677191516709495</v>
      </c>
      <c r="N34" s="15">
        <v>1.19654977900552</v>
      </c>
      <c r="O34" s="15">
        <v>5.5135124760076801E-2</v>
      </c>
      <c r="P34" s="15">
        <v>0.482599260172626</v>
      </c>
      <c r="Q34" s="15">
        <v>1.25593764490543</v>
      </c>
      <c r="R34" s="157">
        <v>6.9402356919999999</v>
      </c>
      <c r="S34" s="15">
        <v>0.240042331</v>
      </c>
      <c r="T34" s="15">
        <v>1.9063685784014599</v>
      </c>
      <c r="U34" s="15">
        <v>0.33369376908979798</v>
      </c>
      <c r="V34" s="15">
        <v>1.9350607687614401</v>
      </c>
      <c r="W34" s="15">
        <v>1.725738438072</v>
      </c>
      <c r="X34" s="15">
        <v>0.32085411800000002</v>
      </c>
      <c r="Y34" s="15">
        <v>0.15082178157413101</v>
      </c>
      <c r="Z34" s="15">
        <v>0.21920269113149801</v>
      </c>
      <c r="AA34" s="15">
        <v>0.54015511713933395</v>
      </c>
      <c r="AB34" s="15" t="s">
        <v>18</v>
      </c>
      <c r="AC34" s="15" t="s">
        <v>18</v>
      </c>
      <c r="AD34" s="15" t="s">
        <v>18</v>
      </c>
      <c r="AE34" s="15" t="s">
        <v>18</v>
      </c>
      <c r="AF34" s="15" t="s">
        <v>18</v>
      </c>
      <c r="AG34" s="15">
        <v>0</v>
      </c>
      <c r="AH34" s="15" t="s">
        <v>18</v>
      </c>
    </row>
    <row r="35" spans="1:34">
      <c r="A35" s="15" t="s">
        <v>203</v>
      </c>
      <c r="B35" s="15" t="s">
        <v>97</v>
      </c>
      <c r="C35" s="15" t="s">
        <v>51</v>
      </c>
      <c r="D35" s="15">
        <v>6.9991969696969705E-2</v>
      </c>
      <c r="E35" s="15">
        <v>0.10837742181540801</v>
      </c>
      <c r="F35" s="157">
        <v>2.4763054919908498</v>
      </c>
      <c r="G35" s="157">
        <v>1.5699666666666701</v>
      </c>
      <c r="H35" s="157">
        <v>2.7433957128614201</v>
      </c>
      <c r="I35" s="157">
        <v>1.6440513157894701</v>
      </c>
      <c r="J35" s="15">
        <v>1.0433736507488001</v>
      </c>
      <c r="K35" s="15">
        <v>9.0182396088019603E-2</v>
      </c>
      <c r="L35" s="15">
        <v>0.23618756097561</v>
      </c>
      <c r="M35" s="15">
        <v>0.180034190231362</v>
      </c>
      <c r="N35" s="15">
        <v>6.6835359116022104E-3</v>
      </c>
      <c r="O35" s="15">
        <v>0.123532181701855</v>
      </c>
      <c r="P35" s="15">
        <v>1.3494525277435301</v>
      </c>
      <c r="Q35" s="15">
        <v>1.6982203172666299</v>
      </c>
      <c r="R35" s="157">
        <v>8.9723505190000008</v>
      </c>
      <c r="S35" s="15">
        <v>0.31992895700000001</v>
      </c>
      <c r="T35" s="15">
        <v>1.2381927394752901</v>
      </c>
      <c r="U35" s="15">
        <v>1.3100711056811201</v>
      </c>
      <c r="V35" s="15">
        <v>0.72202769981696202</v>
      </c>
      <c r="W35" s="15">
        <v>0.96335533862111</v>
      </c>
      <c r="X35" s="15">
        <v>1.748739963</v>
      </c>
      <c r="Y35" s="15">
        <v>1.393641366687</v>
      </c>
      <c r="Z35" s="15">
        <v>0.30393516819571897</v>
      </c>
      <c r="AA35" s="15">
        <v>1.8452349568434001</v>
      </c>
      <c r="AB35" s="15">
        <v>12.0248526315789</v>
      </c>
      <c r="AC35" s="15">
        <v>1.06669473684211E-2</v>
      </c>
      <c r="AD35" s="15">
        <v>1.6107456842105301</v>
      </c>
      <c r="AE35" s="15">
        <v>0</v>
      </c>
      <c r="AF35" s="15">
        <v>0</v>
      </c>
      <c r="AG35" s="15" t="s">
        <v>211</v>
      </c>
      <c r="AH35" s="15">
        <v>13.646265263157851</v>
      </c>
    </row>
    <row r="36" spans="1:34">
      <c r="A36" s="15" t="s">
        <v>12</v>
      </c>
      <c r="B36" s="15" t="s">
        <v>95</v>
      </c>
      <c r="C36" s="15" t="s">
        <v>94</v>
      </c>
      <c r="D36" s="15">
        <v>1.3865080303030299</v>
      </c>
      <c r="E36" s="15">
        <v>1.0472333333333299</v>
      </c>
      <c r="F36" s="157">
        <v>2.4861329519450801</v>
      </c>
      <c r="G36" s="157">
        <v>1.71586217948718</v>
      </c>
      <c r="H36" s="157">
        <v>2.4951120638085702</v>
      </c>
      <c r="I36" s="157">
        <v>3.2174236842105302</v>
      </c>
      <c r="J36" s="15">
        <v>0.81002985306583797</v>
      </c>
      <c r="K36" s="15">
        <v>1.3458141809291</v>
      </c>
      <c r="L36" s="15">
        <v>4.7828570121951204</v>
      </c>
      <c r="M36" s="15">
        <v>2.4511741002570702</v>
      </c>
      <c r="N36" s="15">
        <v>3.7050609392265201</v>
      </c>
      <c r="O36" s="15">
        <v>4.6986691618682004</v>
      </c>
      <c r="P36" s="15">
        <v>0.98533964241676897</v>
      </c>
      <c r="Q36" s="15">
        <v>3.7616147040878598</v>
      </c>
      <c r="R36" s="157">
        <v>13.477507989999999</v>
      </c>
      <c r="S36" s="15">
        <v>0.154052577</v>
      </c>
      <c r="T36" s="15">
        <v>1.6888171446003699</v>
      </c>
      <c r="U36" s="15">
        <v>2.61709804520464</v>
      </c>
      <c r="V36" s="15">
        <v>0.64216827333740101</v>
      </c>
      <c r="W36" s="15">
        <v>0.94434338010982299</v>
      </c>
      <c r="X36" s="15">
        <v>3.1266142769999998</v>
      </c>
      <c r="Y36" s="15">
        <v>2.4359652226967698</v>
      </c>
      <c r="Z36" s="15">
        <v>0.46185119266055003</v>
      </c>
      <c r="AA36" s="15">
        <v>1.9666987053020999</v>
      </c>
      <c r="AB36" s="15" t="s">
        <v>18</v>
      </c>
      <c r="AC36" s="15" t="s">
        <v>18</v>
      </c>
      <c r="AD36" s="15" t="s">
        <v>18</v>
      </c>
      <c r="AE36" s="15" t="s">
        <v>18</v>
      </c>
      <c r="AF36" s="15" t="s">
        <v>18</v>
      </c>
      <c r="AG36" s="15">
        <v>0</v>
      </c>
      <c r="AH36" s="15" t="s">
        <v>18</v>
      </c>
    </row>
    <row r="37" spans="1:34">
      <c r="A37" s="15" t="s">
        <v>33</v>
      </c>
      <c r="B37" s="15" t="s">
        <v>92</v>
      </c>
      <c r="C37" s="15" t="s">
        <v>91</v>
      </c>
      <c r="D37" s="15">
        <v>1.54807068181818</v>
      </c>
      <c r="E37" s="15">
        <v>1.1507025171624701</v>
      </c>
      <c r="F37" s="157">
        <v>2.71352112890923</v>
      </c>
      <c r="G37" s="157">
        <v>2.2742653846153802</v>
      </c>
      <c r="H37" s="157">
        <v>2.8772794616151498</v>
      </c>
      <c r="I37" s="157">
        <v>2.0837467105263201</v>
      </c>
      <c r="J37" s="15">
        <v>0.79530745973438799</v>
      </c>
      <c r="K37" s="15">
        <v>1.3549419315403399</v>
      </c>
      <c r="L37" s="15">
        <v>4.7955903658536601</v>
      </c>
      <c r="M37" s="15">
        <v>2.6943080334190199</v>
      </c>
      <c r="N37" s="15">
        <v>1.4566622099447499</v>
      </c>
      <c r="O37" s="15">
        <v>2.0379934101087702</v>
      </c>
      <c r="P37" s="15">
        <v>1.49703471023428</v>
      </c>
      <c r="Q37" s="15">
        <v>2.39393496034167</v>
      </c>
      <c r="R37" s="157">
        <v>9.8549897499999997</v>
      </c>
      <c r="S37" s="15">
        <v>0.55793601199999998</v>
      </c>
      <c r="T37" s="15">
        <v>1.65697846247712</v>
      </c>
      <c r="U37" s="15">
        <v>1.12581826511912</v>
      </c>
      <c r="V37" s="15">
        <v>0.63099871873093305</v>
      </c>
      <c r="W37" s="15">
        <v>1.41907675411836</v>
      </c>
      <c r="X37" s="15">
        <v>1.8936209879999999</v>
      </c>
      <c r="Y37" s="15">
        <v>1.44787297132398</v>
      </c>
      <c r="Z37" s="15">
        <v>0.46935321100917399</v>
      </c>
      <c r="AA37" s="15">
        <v>1.9141093711467301</v>
      </c>
      <c r="AB37" s="15" t="s">
        <v>18</v>
      </c>
      <c r="AC37" s="15" t="s">
        <v>18</v>
      </c>
      <c r="AD37" s="15" t="s">
        <v>18</v>
      </c>
      <c r="AE37" s="15" t="s">
        <v>18</v>
      </c>
      <c r="AF37" s="15" t="s">
        <v>18</v>
      </c>
      <c r="AG37" s="15">
        <v>0</v>
      </c>
      <c r="AH37" s="15" t="s">
        <v>18</v>
      </c>
    </row>
    <row r="38" spans="1:34">
      <c r="A38" s="15" t="s">
        <v>33</v>
      </c>
      <c r="B38" s="15" t="s">
        <v>89</v>
      </c>
      <c r="C38" s="15" t="s">
        <v>88</v>
      </c>
      <c r="D38" s="15">
        <v>1.46895143939394</v>
      </c>
      <c r="E38" s="15">
        <v>1.83444820747521</v>
      </c>
      <c r="F38" s="157">
        <v>3.34561456903127</v>
      </c>
      <c r="G38" s="157">
        <v>4.2006166666666704</v>
      </c>
      <c r="H38" s="157">
        <v>3.1576648055832499</v>
      </c>
      <c r="I38" s="157">
        <v>3.7083335526315802</v>
      </c>
      <c r="J38" s="15">
        <v>0.87703392201186803</v>
      </c>
      <c r="K38" s="15">
        <v>1.1954754278728601</v>
      </c>
      <c r="L38" s="15">
        <v>4.8099403658536604</v>
      </c>
      <c r="M38" s="15">
        <v>1.9214461439588699</v>
      </c>
      <c r="N38" s="15">
        <v>0.82902668508287303</v>
      </c>
      <c r="O38" s="15">
        <v>3.4370298144593701</v>
      </c>
      <c r="P38" s="15">
        <v>0.75117879161529</v>
      </c>
      <c r="Q38" s="15">
        <v>2.0733292251372801</v>
      </c>
      <c r="R38" s="157">
        <v>9.716407383</v>
      </c>
      <c r="S38" s="15">
        <v>0.23561227000000001</v>
      </c>
      <c r="T38" s="15">
        <v>1.96058694325808</v>
      </c>
      <c r="U38" s="15">
        <v>1.4889057422113601</v>
      </c>
      <c r="V38" s="15">
        <v>0.73362287980475904</v>
      </c>
      <c r="W38" s="15">
        <v>1.1456438071995101</v>
      </c>
      <c r="X38" s="15">
        <v>2.0811107990000002</v>
      </c>
      <c r="Y38" s="15">
        <v>1.6452697986577201</v>
      </c>
      <c r="Z38" s="15">
        <v>0.58430195718654399</v>
      </c>
      <c r="AA38" s="15">
        <v>1.51935536374846</v>
      </c>
      <c r="AB38" s="15" t="s">
        <v>18</v>
      </c>
      <c r="AC38" s="15" t="s">
        <v>18</v>
      </c>
      <c r="AD38" s="15" t="s">
        <v>18</v>
      </c>
      <c r="AE38" s="15" t="s">
        <v>18</v>
      </c>
      <c r="AF38" s="15" t="s">
        <v>18</v>
      </c>
      <c r="AG38" s="15">
        <v>0</v>
      </c>
      <c r="AH38" s="15" t="s">
        <v>18</v>
      </c>
    </row>
    <row r="39" spans="1:34">
      <c r="A39" s="15" t="s">
        <v>23</v>
      </c>
      <c r="B39" s="15" t="s">
        <v>86</v>
      </c>
      <c r="C39" s="15" t="s">
        <v>85</v>
      </c>
      <c r="D39" s="15">
        <v>1.8554462121212101</v>
      </c>
      <c r="E39" s="15">
        <v>1.3163274599542301</v>
      </c>
      <c r="F39" s="157">
        <v>3.2090390541571301</v>
      </c>
      <c r="G39" s="157">
        <v>3.8354967948718</v>
      </c>
      <c r="H39" s="157">
        <v>3.13805363908275</v>
      </c>
      <c r="I39" s="157">
        <v>3.03450592105263</v>
      </c>
      <c r="J39" s="15">
        <v>0.89451706696806998</v>
      </c>
      <c r="K39" s="15">
        <v>1.6367668704156499</v>
      </c>
      <c r="L39" s="15">
        <v>6.0247709146341499</v>
      </c>
      <c r="M39" s="15">
        <v>2.2431262210796898</v>
      </c>
      <c r="N39" s="15">
        <v>1.36358138121547</v>
      </c>
      <c r="O39" s="15">
        <v>5.0724991042866296</v>
      </c>
      <c r="P39" s="15">
        <v>1.1591699753390901</v>
      </c>
      <c r="Q39" s="15">
        <v>2.14013807199512</v>
      </c>
      <c r="R39" s="157">
        <v>13.489709639999999</v>
      </c>
      <c r="S39" s="15">
        <v>0.50423564399999998</v>
      </c>
      <c r="T39" s="15">
        <v>2.1459704697986601</v>
      </c>
      <c r="U39" s="15">
        <v>2.5447618814905302</v>
      </c>
      <c r="V39" s="15">
        <v>0.74060073215375199</v>
      </c>
      <c r="W39" s="15">
        <v>1.54893544844417</v>
      </c>
      <c r="X39" s="15">
        <v>3.431911409</v>
      </c>
      <c r="Y39" s="15">
        <v>2.4777605247101899</v>
      </c>
      <c r="Z39" s="15">
        <v>0.393474128440367</v>
      </c>
      <c r="AA39" s="15">
        <v>1.55525961775586</v>
      </c>
      <c r="AB39" s="15">
        <v>18.025028333333299</v>
      </c>
      <c r="AC39" s="15">
        <v>7.4448619512195099E-2</v>
      </c>
      <c r="AD39" s="15">
        <v>0.76718279252032495</v>
      </c>
      <c r="AE39" s="15">
        <v>3.6732154471544702E-2</v>
      </c>
      <c r="AF39" s="15">
        <v>0.11825583934959299</v>
      </c>
      <c r="AG39" s="15" t="s">
        <v>202</v>
      </c>
      <c r="AH39" s="15">
        <v>19.02164773918696</v>
      </c>
    </row>
    <row r="40" spans="1:34">
      <c r="A40" s="15" t="s">
        <v>33</v>
      </c>
      <c r="B40" s="15" t="s">
        <v>83</v>
      </c>
      <c r="C40" s="15" t="s">
        <v>82</v>
      </c>
      <c r="D40" s="15">
        <v>1.7162025000000001</v>
      </c>
      <c r="E40" s="15">
        <v>1.6041325705568299</v>
      </c>
      <c r="F40" s="157">
        <v>3.3400353928299</v>
      </c>
      <c r="G40" s="157">
        <v>2.7438423076923102</v>
      </c>
      <c r="H40" s="157">
        <v>3.7931340977068801</v>
      </c>
      <c r="I40" s="157">
        <v>0.96206250000000004</v>
      </c>
      <c r="J40" s="15">
        <v>1.0377500565131399</v>
      </c>
      <c r="K40" s="15">
        <v>1.3089632029339899</v>
      </c>
      <c r="L40" s="15">
        <v>4.40412286585366</v>
      </c>
      <c r="M40" s="15">
        <v>2.2613543701799501</v>
      </c>
      <c r="N40" s="15">
        <v>0.85344165745856404</v>
      </c>
      <c r="O40" s="15">
        <v>2.5870283429302598</v>
      </c>
      <c r="P40" s="15">
        <v>1.2898953144266301</v>
      </c>
      <c r="Q40" s="15">
        <v>1.7321148871262999</v>
      </c>
      <c r="R40" s="157">
        <v>9.6235527760000004</v>
      </c>
      <c r="S40" s="15">
        <v>0.19922582799999999</v>
      </c>
      <c r="T40" s="15">
        <v>1.9169718120805399</v>
      </c>
      <c r="U40" s="15">
        <v>1.20027562614539</v>
      </c>
      <c r="V40" s="15">
        <v>0.66190030506406305</v>
      </c>
      <c r="W40" s="15">
        <v>1.1845741915802299</v>
      </c>
      <c r="X40" s="15">
        <v>2.0148125690000001</v>
      </c>
      <c r="Y40" s="15">
        <v>1.6220587553386201</v>
      </c>
      <c r="Z40" s="15">
        <v>0.53839755351681995</v>
      </c>
      <c r="AA40" s="15">
        <v>1.2629778668310701</v>
      </c>
      <c r="AB40" s="15">
        <v>15.814928966666701</v>
      </c>
      <c r="AC40" s="15">
        <v>4.9038447999999998E-2</v>
      </c>
      <c r="AD40" s="15">
        <v>0.32140462800000003</v>
      </c>
      <c r="AE40" s="15">
        <v>2.2004656000000001E-2</v>
      </c>
      <c r="AF40" s="15">
        <v>8.0978562666666698E-2</v>
      </c>
      <c r="AG40" s="15" t="s">
        <v>202</v>
      </c>
      <c r="AH40" s="15">
        <v>16.288355261333365</v>
      </c>
    </row>
    <row r="41" spans="1:34">
      <c r="A41" s="15" t="s">
        <v>33</v>
      </c>
      <c r="B41" s="15" t="s">
        <v>80</v>
      </c>
      <c r="C41" s="15" t="s">
        <v>79</v>
      </c>
      <c r="D41" s="15">
        <v>1.79548143939394</v>
      </c>
      <c r="E41" s="15">
        <v>0.41371502669717802</v>
      </c>
      <c r="F41" s="157">
        <v>2.1746531655224999</v>
      </c>
      <c r="G41" s="157">
        <v>1.9750711538461501</v>
      </c>
      <c r="H41" s="157">
        <v>2.2804954137587199</v>
      </c>
      <c r="I41" s="157">
        <v>1.6810677631578901</v>
      </c>
      <c r="J41" s="15">
        <v>0.84699005368748204</v>
      </c>
      <c r="K41" s="15">
        <v>1.0265006112469399</v>
      </c>
      <c r="L41" s="15">
        <v>3.39379981707317</v>
      </c>
      <c r="M41" s="15">
        <v>1.8742616966581001</v>
      </c>
      <c r="N41" s="15">
        <v>0.94821651933701701</v>
      </c>
      <c r="O41" s="15">
        <v>2.1473072296865001</v>
      </c>
      <c r="P41" s="15">
        <v>1.0610491368680599</v>
      </c>
      <c r="Q41" s="15">
        <v>2.3309754118364898</v>
      </c>
      <c r="R41" s="157">
        <v>7.7826524099999999</v>
      </c>
      <c r="S41" s="15">
        <v>0.52013337400000004</v>
      </c>
      <c r="T41" s="15">
        <v>1.1868130567419199</v>
      </c>
      <c r="U41" s="15">
        <v>1.15827929138668</v>
      </c>
      <c r="V41" s="15">
        <v>0.41107870652837097</v>
      </c>
      <c r="W41" s="15">
        <v>0.80291073825503401</v>
      </c>
      <c r="X41" s="15">
        <v>1.1327098840000001</v>
      </c>
      <c r="Y41" s="15">
        <v>1.25903807199512</v>
      </c>
      <c r="Z41" s="15">
        <v>0.33980422018348599</v>
      </c>
      <c r="AA41" s="15">
        <v>1.4544388409371101</v>
      </c>
      <c r="AB41" s="15" t="s">
        <v>18</v>
      </c>
      <c r="AC41" s="15" t="s">
        <v>18</v>
      </c>
      <c r="AD41" s="15" t="s">
        <v>18</v>
      </c>
      <c r="AE41" s="15" t="s">
        <v>18</v>
      </c>
      <c r="AF41" s="15" t="s">
        <v>18</v>
      </c>
      <c r="AG41" s="15">
        <v>0</v>
      </c>
      <c r="AH41" s="15" t="s">
        <v>18</v>
      </c>
    </row>
    <row r="42" spans="1:34">
      <c r="A42" s="15" t="s">
        <v>33</v>
      </c>
      <c r="B42" s="15" t="s">
        <v>77</v>
      </c>
      <c r="C42" s="15" t="s">
        <v>42</v>
      </c>
      <c r="D42" s="15">
        <v>1.1858916666666699</v>
      </c>
      <c r="E42" s="15">
        <v>1.01622486651411</v>
      </c>
      <c r="F42" s="157">
        <v>2.2256433257055699</v>
      </c>
      <c r="G42" s="157">
        <v>1.6435352564102601</v>
      </c>
      <c r="H42" s="157">
        <v>2.3010264207377902</v>
      </c>
      <c r="I42" s="157">
        <v>2.3256407894736801</v>
      </c>
      <c r="J42" s="15">
        <v>0.87629667985306603</v>
      </c>
      <c r="K42" s="15">
        <v>1.5331085574572101</v>
      </c>
      <c r="L42" s="15">
        <v>5.9183022560975598</v>
      </c>
      <c r="M42" s="15">
        <v>2.43260501285347</v>
      </c>
      <c r="N42" s="15">
        <v>1.4069841436464099</v>
      </c>
      <c r="O42" s="15">
        <v>4.6435930902111302</v>
      </c>
      <c r="P42" s="15">
        <v>1.4139171393341601</v>
      </c>
      <c r="Q42" s="15">
        <v>2.0461599145820601</v>
      </c>
      <c r="R42" s="157">
        <v>12.77695027</v>
      </c>
      <c r="S42" s="15">
        <v>0.348647914</v>
      </c>
      <c r="T42" s="15">
        <v>2.97192782184259</v>
      </c>
      <c r="U42" s="15">
        <v>2.18737189981674</v>
      </c>
      <c r="V42" s="15">
        <v>1.08511543624161</v>
      </c>
      <c r="W42" s="15">
        <v>1.6863600976205</v>
      </c>
      <c r="X42" s="15">
        <v>3.0994345939999999</v>
      </c>
      <c r="Y42" s="15">
        <v>2.29254344112264</v>
      </c>
      <c r="Z42" s="15">
        <v>0.59824923547400599</v>
      </c>
      <c r="AA42" s="15">
        <v>1.37199112207152</v>
      </c>
      <c r="AB42" s="15">
        <v>13.3687842</v>
      </c>
      <c r="AC42" s="15">
        <v>5.9272975999999998E-2</v>
      </c>
      <c r="AD42" s="15">
        <v>0.331430528</v>
      </c>
      <c r="AE42" s="15">
        <v>1.9279568E-2</v>
      </c>
      <c r="AF42" s="15">
        <v>6.9473344000000006E-2</v>
      </c>
      <c r="AG42" s="15" t="s">
        <v>202</v>
      </c>
      <c r="AH42" s="15">
        <v>13.848240616000002</v>
      </c>
    </row>
    <row r="43" spans="1:34">
      <c r="A43" s="15" t="s">
        <v>33</v>
      </c>
      <c r="B43" s="15" t="s">
        <v>75</v>
      </c>
      <c r="C43" s="15" t="s">
        <v>74</v>
      </c>
      <c r="D43" s="15">
        <v>1.56035234848485</v>
      </c>
      <c r="E43" s="15">
        <v>1.4728684210526299</v>
      </c>
      <c r="F43" s="157">
        <v>3.1174880244088499</v>
      </c>
      <c r="G43" s="157">
        <v>3.27097884615385</v>
      </c>
      <c r="H43" s="157">
        <v>3.3660985044865401</v>
      </c>
      <c r="I43" s="157">
        <v>1.31945592105263</v>
      </c>
      <c r="J43" s="15">
        <v>1.01266466515965</v>
      </c>
      <c r="K43" s="15">
        <v>0.99391143031784801</v>
      </c>
      <c r="L43" s="15">
        <v>2.7103484756097602</v>
      </c>
      <c r="M43" s="15">
        <v>2.0230114395886898</v>
      </c>
      <c r="N43" s="15">
        <v>0.883547458563536</v>
      </c>
      <c r="O43" s="15">
        <v>1.0669396673064599</v>
      </c>
      <c r="P43" s="15">
        <v>1.0742712700369901</v>
      </c>
      <c r="Q43" s="15">
        <v>2.08958773642465</v>
      </c>
      <c r="R43" s="157">
        <v>6.3860697379999998</v>
      </c>
      <c r="S43" s="15">
        <v>0.32196184</v>
      </c>
      <c r="T43" s="15">
        <v>1.2876726052470999</v>
      </c>
      <c r="U43" s="15">
        <v>0.70354361637141105</v>
      </c>
      <c r="V43" s="15">
        <v>0.41424331909701001</v>
      </c>
      <c r="W43" s="15">
        <v>0.78171372788285498</v>
      </c>
      <c r="X43" s="15">
        <v>0.72040445399999997</v>
      </c>
      <c r="Y43" s="15">
        <v>0.50816888346552802</v>
      </c>
      <c r="Z43" s="15">
        <v>0.19608880733945</v>
      </c>
      <c r="AA43" s="15">
        <v>1.4222136868064099</v>
      </c>
      <c r="AB43" s="15">
        <v>6.7064632857142898</v>
      </c>
      <c r="AC43" s="15">
        <v>4.5076977142857098E-2</v>
      </c>
      <c r="AD43" s="15">
        <v>0.483601725714286</v>
      </c>
      <c r="AE43" s="15">
        <v>1.1765599999999999E-2</v>
      </c>
      <c r="AF43" s="15">
        <v>8.3799697142857094E-2</v>
      </c>
      <c r="AG43" s="15" t="s">
        <v>202</v>
      </c>
      <c r="AH43" s="15">
        <v>7.3307072857142908</v>
      </c>
    </row>
    <row r="44" spans="1:34">
      <c r="A44" s="15" t="s">
        <v>33</v>
      </c>
      <c r="B44" s="15" t="s">
        <v>72</v>
      </c>
      <c r="C44" s="15" t="s">
        <v>71</v>
      </c>
      <c r="D44" s="15">
        <v>1.6455353030302999</v>
      </c>
      <c r="E44" s="15">
        <v>0.644869336384439</v>
      </c>
      <c r="F44" s="157">
        <v>2.3491163234172401</v>
      </c>
      <c r="G44" s="157">
        <v>1.2185179487179501</v>
      </c>
      <c r="H44" s="157">
        <v>2.7044851445662998</v>
      </c>
      <c r="I44" s="157">
        <v>1.1645006578947401</v>
      </c>
      <c r="J44" s="15">
        <v>0.83651692568522196</v>
      </c>
      <c r="K44" s="15">
        <v>1.5062798288508601</v>
      </c>
      <c r="L44" s="15">
        <v>5.62550792682927</v>
      </c>
      <c r="M44" s="15">
        <v>2.3632807197943402</v>
      </c>
      <c r="N44" s="15">
        <v>1.06519668508287</v>
      </c>
      <c r="O44" s="15">
        <v>5.3536918746001296</v>
      </c>
      <c r="P44" s="15">
        <v>1.17929562268804</v>
      </c>
      <c r="Q44" s="15">
        <v>2.0554710799267801</v>
      </c>
      <c r="R44" s="157">
        <v>12.50410842</v>
      </c>
      <c r="S44" s="15">
        <v>0.35576883399999998</v>
      </c>
      <c r="T44" s="15">
        <v>1.5032174496644299</v>
      </c>
      <c r="U44" s="15">
        <v>2.62958998167379</v>
      </c>
      <c r="V44" s="15">
        <v>0.63179133618059802</v>
      </c>
      <c r="W44" s="15">
        <v>1.1788491763270299</v>
      </c>
      <c r="X44" s="15">
        <v>3.7101081759999999</v>
      </c>
      <c r="Y44" s="15">
        <v>2.8108266625991498</v>
      </c>
      <c r="Z44" s="15">
        <v>0.53748801223241605</v>
      </c>
      <c r="AA44" s="15">
        <v>1.7819069050554901</v>
      </c>
      <c r="AB44" s="15" t="s">
        <v>18</v>
      </c>
      <c r="AC44" s="15" t="s">
        <v>18</v>
      </c>
      <c r="AD44" s="15" t="s">
        <v>18</v>
      </c>
      <c r="AE44" s="15" t="s">
        <v>18</v>
      </c>
      <c r="AF44" s="15" t="s">
        <v>18</v>
      </c>
      <c r="AG44" s="15">
        <v>0</v>
      </c>
      <c r="AH44" s="15" t="s">
        <v>18</v>
      </c>
    </row>
    <row r="45" spans="1:34">
      <c r="A45" s="15" t="s">
        <v>33</v>
      </c>
      <c r="B45" s="15" t="s">
        <v>69</v>
      </c>
      <c r="C45" s="15" t="s">
        <v>68</v>
      </c>
      <c r="D45" s="15">
        <v>0.92288181818181803</v>
      </c>
      <c r="E45" s="15">
        <v>0.79516620900076296</v>
      </c>
      <c r="F45" s="157">
        <v>1.74802822273074</v>
      </c>
      <c r="G45" s="157">
        <v>1.53078397435897</v>
      </c>
      <c r="H45" s="157">
        <v>1.7723549351944199</v>
      </c>
      <c r="I45" s="157">
        <v>1.8104651315789499</v>
      </c>
      <c r="J45" s="15">
        <v>0.96542374964679301</v>
      </c>
      <c r="K45" s="15">
        <v>0.97854486552567199</v>
      </c>
      <c r="L45" s="15">
        <v>3.69838847560976</v>
      </c>
      <c r="M45" s="15">
        <v>2.6543231362467901</v>
      </c>
      <c r="N45" s="15">
        <v>0.84781165745856402</v>
      </c>
      <c r="O45" s="15">
        <v>2.6063276391554702</v>
      </c>
      <c r="P45" s="15">
        <v>1.65964494451295</v>
      </c>
      <c r="Q45" s="15">
        <v>2.1116902989627802</v>
      </c>
      <c r="R45" s="157">
        <v>8.3844851130000002</v>
      </c>
      <c r="S45" s="15">
        <v>0.32422552100000002</v>
      </c>
      <c r="T45" s="15">
        <v>1.01699322757779</v>
      </c>
      <c r="U45" s="15">
        <v>1.0784855222968801</v>
      </c>
      <c r="V45" s="15">
        <v>0.60487980475899905</v>
      </c>
      <c r="W45" s="15">
        <v>0.70227040878584501</v>
      </c>
      <c r="X45" s="15">
        <v>1.997657596</v>
      </c>
      <c r="Y45" s="15">
        <v>1.3845882245271499</v>
      </c>
      <c r="Z45" s="15">
        <v>0.278345993883792</v>
      </c>
      <c r="AA45" s="15">
        <v>1.6646144882860701</v>
      </c>
      <c r="AB45" s="15">
        <v>17.501580856137899</v>
      </c>
      <c r="AC45" s="15">
        <v>8.9844948806896599E-2</v>
      </c>
      <c r="AD45" s="15">
        <v>0.236475016668966</v>
      </c>
      <c r="AE45" s="15">
        <v>3.3550841931034497E-2</v>
      </c>
      <c r="AF45" s="15">
        <v>6.97185950344828E-2</v>
      </c>
      <c r="AG45" s="15" t="s">
        <v>202</v>
      </c>
      <c r="AH45" s="15">
        <v>17.931170258579279</v>
      </c>
    </row>
    <row r="46" spans="1:34">
      <c r="A46" s="15" t="s">
        <v>23</v>
      </c>
      <c r="B46" s="15" t="s">
        <v>210</v>
      </c>
      <c r="C46" s="15" t="s">
        <v>51</v>
      </c>
      <c r="D46" s="15">
        <v>1.58899787878788</v>
      </c>
      <c r="E46" s="15">
        <v>1.6861415713196</v>
      </c>
      <c r="F46" s="157">
        <v>3.3128417238749002</v>
      </c>
      <c r="G46" s="157">
        <v>2.2749346153846202</v>
      </c>
      <c r="H46" s="157">
        <v>3.5636979062811598</v>
      </c>
      <c r="I46" s="157">
        <v>2.7227414473684202</v>
      </c>
      <c r="J46" s="15">
        <v>1.0646183102571301</v>
      </c>
      <c r="K46" s="15">
        <v>0.83471754278728605</v>
      </c>
      <c r="L46" s="15">
        <v>4.3513137195121896</v>
      </c>
      <c r="M46" s="15">
        <v>2.6670710154241601</v>
      </c>
      <c r="N46" s="15">
        <v>8.8377348066298295E-2</v>
      </c>
      <c r="O46" s="15">
        <v>2.15114273832374</v>
      </c>
      <c r="P46" s="15">
        <v>1.19210770653514</v>
      </c>
      <c r="Q46" s="15">
        <v>1.3649186699206799</v>
      </c>
      <c r="R46" s="157">
        <v>8.1917621109999992</v>
      </c>
      <c r="S46" s="15">
        <v>0.25515460099999998</v>
      </c>
      <c r="T46" s="15">
        <v>1.8401549725442301</v>
      </c>
      <c r="U46" s="15">
        <v>0.99047116676847902</v>
      </c>
      <c r="V46" s="15">
        <v>0.57134142769981699</v>
      </c>
      <c r="W46" s="15">
        <v>1.08313325198292</v>
      </c>
      <c r="X46" s="15">
        <v>1.5181727270000001</v>
      </c>
      <c r="Y46" s="15">
        <v>1.1641848688224501</v>
      </c>
      <c r="Z46" s="15">
        <v>0.47192238532110098</v>
      </c>
      <c r="AA46" s="15">
        <v>1.66771676942047</v>
      </c>
      <c r="AB46" s="17">
        <f>(16.97*0.88)+0.31</f>
        <v>15.243599999999999</v>
      </c>
      <c r="AC46" s="15">
        <f>0.01*0.88</f>
        <v>8.8000000000000005E-3</v>
      </c>
      <c r="AD46" s="15">
        <f>(2.21*0.88)+0.18</f>
        <v>2.1248</v>
      </c>
      <c r="AE46" s="15">
        <v>0</v>
      </c>
      <c r="AF46" s="15">
        <v>0</v>
      </c>
      <c r="AG46" s="15" t="s">
        <v>204</v>
      </c>
      <c r="AH46" s="15">
        <v>17.377199999999998</v>
      </c>
    </row>
    <row r="47" spans="1:34">
      <c r="A47" s="15" t="s">
        <v>33</v>
      </c>
      <c r="B47" s="15" t="s">
        <v>66</v>
      </c>
      <c r="C47" s="15" t="s">
        <v>65</v>
      </c>
      <c r="D47" s="15">
        <v>0.97955257575757604</v>
      </c>
      <c r="E47" s="15">
        <v>1.3258614035087699</v>
      </c>
      <c r="F47" s="157">
        <v>2.4071245614035099</v>
      </c>
      <c r="G47" s="157">
        <v>2.2795801282051298</v>
      </c>
      <c r="H47" s="157">
        <v>2.5476134596211399</v>
      </c>
      <c r="I47" s="157">
        <v>1.6109835526315801</v>
      </c>
      <c r="J47" s="15">
        <v>0.89810158236790005</v>
      </c>
      <c r="K47" s="15">
        <v>0.78282665036674803</v>
      </c>
      <c r="L47" s="15">
        <v>2.9047231707317098</v>
      </c>
      <c r="M47" s="15">
        <v>1.57908894601542</v>
      </c>
      <c r="N47" s="15">
        <v>0.69995734806629795</v>
      </c>
      <c r="O47" s="15">
        <v>2.5968824696097199</v>
      </c>
      <c r="P47" s="15">
        <v>0.97833094944512899</v>
      </c>
      <c r="Q47" s="15">
        <v>1.2693895057962199</v>
      </c>
      <c r="R47" s="157">
        <v>6.6954115310000004</v>
      </c>
      <c r="S47" s="15">
        <v>0.31645742300000002</v>
      </c>
      <c r="T47" s="15">
        <v>1.083800976205</v>
      </c>
      <c r="U47" s="15">
        <v>0.95297978008552198</v>
      </c>
      <c r="V47" s="15">
        <v>0.25646052471018899</v>
      </c>
      <c r="W47" s="15">
        <v>0.65256290420988405</v>
      </c>
      <c r="X47" s="15">
        <v>1.8519813300000001</v>
      </c>
      <c r="Y47" s="15">
        <v>1.3473186699206801</v>
      </c>
      <c r="Z47" s="15">
        <v>0.33174581039755402</v>
      </c>
      <c r="AA47" s="15">
        <v>1.1062361898890301</v>
      </c>
      <c r="AB47" s="15" t="s">
        <v>18</v>
      </c>
      <c r="AC47" s="15" t="s">
        <v>18</v>
      </c>
      <c r="AD47" s="15" t="s">
        <v>18</v>
      </c>
      <c r="AE47" s="15" t="s">
        <v>18</v>
      </c>
      <c r="AF47" s="15" t="s">
        <v>18</v>
      </c>
      <c r="AG47" s="15">
        <v>0</v>
      </c>
      <c r="AH47" s="15" t="s">
        <v>18</v>
      </c>
    </row>
    <row r="48" spans="1:34">
      <c r="A48" s="15" t="s">
        <v>33</v>
      </c>
      <c r="B48" s="15" t="s">
        <v>64</v>
      </c>
      <c r="C48" s="15" t="s">
        <v>63</v>
      </c>
      <c r="D48" s="15">
        <v>1.5547546969696999</v>
      </c>
      <c r="E48" s="15">
        <v>1.2067031273836799</v>
      </c>
      <c r="F48" s="157">
        <v>2.8548122044241002</v>
      </c>
      <c r="G48" s="157">
        <v>3.4738775641025601</v>
      </c>
      <c r="H48" s="157">
        <v>2.8859029910269198</v>
      </c>
      <c r="I48" s="157">
        <v>2.0142973684210501</v>
      </c>
      <c r="J48" s="15">
        <v>0.62631494772534602</v>
      </c>
      <c r="K48" s="15">
        <v>1.41838936430318</v>
      </c>
      <c r="L48" s="15">
        <v>4.4542535975609798</v>
      </c>
      <c r="M48" s="15">
        <v>2.1117284061696702</v>
      </c>
      <c r="N48" s="15">
        <v>0.979742541436464</v>
      </c>
      <c r="O48" s="15">
        <v>2.5146122200895702</v>
      </c>
      <c r="P48" s="15">
        <v>1.3118973489519099</v>
      </c>
      <c r="Q48" s="15">
        <v>1.9143716900549099</v>
      </c>
      <c r="R48" s="157">
        <v>10.06577126</v>
      </c>
      <c r="S48" s="15">
        <v>0.70888858899999996</v>
      </c>
      <c r="T48" s="15">
        <v>2.3587748017083601</v>
      </c>
      <c r="U48" s="15">
        <v>1.4715752596212599</v>
      </c>
      <c r="V48" s="15">
        <v>0.69659524100060999</v>
      </c>
      <c r="W48" s="15">
        <v>1.5437482611348401</v>
      </c>
      <c r="X48" s="15">
        <v>1.2123555829999999</v>
      </c>
      <c r="Y48" s="15">
        <v>1.60931934106162</v>
      </c>
      <c r="Z48" s="15">
        <v>0.60671908256880702</v>
      </c>
      <c r="AA48" s="15">
        <v>1.4053336621454999</v>
      </c>
      <c r="AB48" s="15" t="s">
        <v>18</v>
      </c>
      <c r="AC48" s="15" t="s">
        <v>18</v>
      </c>
      <c r="AD48" s="15" t="s">
        <v>18</v>
      </c>
      <c r="AE48" s="15" t="s">
        <v>18</v>
      </c>
      <c r="AF48" s="15" t="s">
        <v>18</v>
      </c>
      <c r="AG48" s="15">
        <v>0</v>
      </c>
      <c r="AH48" s="15" t="s">
        <v>18</v>
      </c>
    </row>
    <row r="49" spans="1:36">
      <c r="A49" s="15" t="s">
        <v>12</v>
      </c>
      <c r="B49" s="15" t="s">
        <v>62</v>
      </c>
      <c r="C49" s="15" t="s">
        <v>61</v>
      </c>
      <c r="D49" s="15">
        <v>1.3901512878787901</v>
      </c>
      <c r="E49" s="15">
        <v>0.284082761250953</v>
      </c>
      <c r="F49" s="157">
        <v>1.71993135011442</v>
      </c>
      <c r="G49" s="157">
        <v>1.9912198717948699</v>
      </c>
      <c r="H49" s="157">
        <v>1.8342859421734801</v>
      </c>
      <c r="I49" s="157">
        <v>0.68691381578947397</v>
      </c>
      <c r="J49" s="15">
        <v>0.78179682113591398</v>
      </c>
      <c r="K49" s="15">
        <v>1.0457093520782399</v>
      </c>
      <c r="L49" s="15">
        <v>2.9592082926829302</v>
      </c>
      <c r="M49" s="15">
        <v>2.7295881105398498</v>
      </c>
      <c r="N49" s="15">
        <v>0.78648508287292795</v>
      </c>
      <c r="O49" s="15">
        <v>5.3486884197056897E-2</v>
      </c>
      <c r="P49" s="15">
        <v>1.3751058569667101</v>
      </c>
      <c r="Q49" s="15">
        <v>1.24014545454545</v>
      </c>
      <c r="R49" s="157">
        <v>6.9054125080000004</v>
      </c>
      <c r="S49" s="15">
        <v>0.49722294500000003</v>
      </c>
      <c r="T49" s="15">
        <v>1.6090669310555199</v>
      </c>
      <c r="U49" s="15">
        <v>0.24143170433720201</v>
      </c>
      <c r="V49" s="15">
        <v>1.0919974984746801</v>
      </c>
      <c r="W49" s="15">
        <v>1.71560640634533</v>
      </c>
      <c r="X49" s="15">
        <v>0.24797290999999999</v>
      </c>
      <c r="Y49" s="15">
        <v>0.33022959121415502</v>
      </c>
      <c r="Z49" s="15">
        <v>0.54145370030580997</v>
      </c>
      <c r="AA49" s="15">
        <v>1.7453043773119601</v>
      </c>
      <c r="AB49" s="15" t="s">
        <v>18</v>
      </c>
      <c r="AC49" s="15" t="s">
        <v>18</v>
      </c>
      <c r="AD49" s="15" t="s">
        <v>18</v>
      </c>
      <c r="AE49" s="15" t="s">
        <v>18</v>
      </c>
      <c r="AF49" s="15" t="s">
        <v>18</v>
      </c>
      <c r="AG49" s="15">
        <v>0</v>
      </c>
      <c r="AH49" s="15" t="s">
        <v>18</v>
      </c>
    </row>
    <row r="50" spans="1:36">
      <c r="A50" s="15" t="s">
        <v>33</v>
      </c>
      <c r="B50" s="15" t="s">
        <v>60</v>
      </c>
      <c r="C50" s="15" t="s">
        <v>209</v>
      </c>
      <c r="D50" s="15">
        <v>1.1678793939393901</v>
      </c>
      <c r="E50" s="15">
        <v>0.62885354691075501</v>
      </c>
      <c r="F50" s="157">
        <v>1.86917116704805</v>
      </c>
      <c r="G50" s="157">
        <v>0.95271794871794901</v>
      </c>
      <c r="H50" s="157">
        <v>2.0700125623130599</v>
      </c>
      <c r="I50" s="157">
        <v>1.4844526315789499</v>
      </c>
      <c r="J50" s="15">
        <v>0.84146941226335104</v>
      </c>
      <c r="K50" s="15">
        <v>1.73254315403423</v>
      </c>
      <c r="L50" s="15">
        <v>4.9762912195121896</v>
      </c>
      <c r="M50" s="15">
        <v>2.6618303341902299</v>
      </c>
      <c r="N50" s="15">
        <v>1.1572907734806599</v>
      </c>
      <c r="O50" s="15">
        <v>2.7063435700575802</v>
      </c>
      <c r="P50" s="15">
        <v>1.37535271270037</v>
      </c>
      <c r="Q50" s="15">
        <v>2.4943875533862099</v>
      </c>
      <c r="R50" s="157">
        <v>11.41199976</v>
      </c>
      <c r="S50" s="15">
        <v>0.48965067499999998</v>
      </c>
      <c r="T50" s="15">
        <v>2.9566480780964</v>
      </c>
      <c r="U50" s="15">
        <v>1.0969971288943201</v>
      </c>
      <c r="V50" s="15">
        <v>0.96276924954240395</v>
      </c>
      <c r="W50" s="15">
        <v>1.36392635753508</v>
      </c>
      <c r="X50" s="15">
        <v>2.1471483830000002</v>
      </c>
      <c r="Y50" s="15">
        <v>1.5672435021354501</v>
      </c>
      <c r="Z50" s="15">
        <v>0.47184660550458701</v>
      </c>
      <c r="AA50" s="15">
        <v>1.80773729963009</v>
      </c>
      <c r="AB50" s="15" t="s">
        <v>18</v>
      </c>
      <c r="AC50" s="15" t="s">
        <v>18</v>
      </c>
      <c r="AD50" s="15" t="s">
        <v>18</v>
      </c>
      <c r="AE50" s="15" t="s">
        <v>18</v>
      </c>
      <c r="AF50" s="15" t="s">
        <v>18</v>
      </c>
      <c r="AG50" s="15">
        <v>0</v>
      </c>
      <c r="AH50" s="15" t="s">
        <v>18</v>
      </c>
    </row>
    <row r="51" spans="1:36">
      <c r="A51" s="15" t="s">
        <v>203</v>
      </c>
      <c r="B51" s="15" t="s">
        <v>58</v>
      </c>
      <c r="C51" s="15" t="s">
        <v>25</v>
      </c>
      <c r="D51" s="15">
        <v>1.44895681818182</v>
      </c>
      <c r="E51" s="15">
        <v>1.21502456140351</v>
      </c>
      <c r="F51" s="157">
        <v>2.6824334096109799</v>
      </c>
      <c r="G51" s="157">
        <v>1.88725641025641</v>
      </c>
      <c r="H51" s="157">
        <v>2.90827268195414</v>
      </c>
      <c r="I51" s="157">
        <v>2.0082940789473702</v>
      </c>
      <c r="J51" s="15">
        <v>0.98278536309691999</v>
      </c>
      <c r="K51" s="15">
        <v>1.17295629584352</v>
      </c>
      <c r="L51" s="15">
        <v>4.5583488414634203</v>
      </c>
      <c r="M51" s="15">
        <v>2.2255928663239102</v>
      </c>
      <c r="N51" s="15">
        <v>1.2666419337016599</v>
      </c>
      <c r="O51" s="15">
        <v>2.7668304542546398</v>
      </c>
      <c r="P51" s="15">
        <v>1.2427098643649801</v>
      </c>
      <c r="Q51" s="15">
        <v>2.5644449664429501</v>
      </c>
      <c r="R51" s="157">
        <v>10.20829988</v>
      </c>
      <c r="S51" s="15">
        <v>0.58640717799999997</v>
      </c>
      <c r="T51" s="15">
        <v>1.83876125686394</v>
      </c>
      <c r="U51" s="15">
        <v>1.10615192425168</v>
      </c>
      <c r="V51" s="15">
        <v>0.893912751677852</v>
      </c>
      <c r="W51" s="15">
        <v>1.6181318486882199</v>
      </c>
      <c r="X51" s="15">
        <v>1.827174192</v>
      </c>
      <c r="Y51" s="15">
        <v>1.33444002440513</v>
      </c>
      <c r="Z51" s="15">
        <v>0.431830458715596</v>
      </c>
      <c r="AA51" s="15">
        <v>1.6817223797780501</v>
      </c>
      <c r="AB51" s="15">
        <v>17.273091035135099</v>
      </c>
      <c r="AC51" s="15">
        <v>6.8481188648648605E-2</v>
      </c>
      <c r="AD51" s="15">
        <v>0.56347267972973003</v>
      </c>
      <c r="AE51" s="15">
        <v>3.3576030270270299E-2</v>
      </c>
      <c r="AF51" s="15">
        <v>8.6805016756756795E-2</v>
      </c>
      <c r="AG51" s="15" t="s">
        <v>202</v>
      </c>
      <c r="AH51" s="15">
        <v>18.025425950540505</v>
      </c>
    </row>
    <row r="52" spans="1:36">
      <c r="A52" s="15" t="s">
        <v>33</v>
      </c>
      <c r="B52" s="15" t="s">
        <v>57</v>
      </c>
      <c r="C52" s="15" t="s">
        <v>56</v>
      </c>
      <c r="D52" s="15">
        <v>1.3187273484848501</v>
      </c>
      <c r="E52" s="15">
        <v>1.4959841342486699</v>
      </c>
      <c r="F52" s="157">
        <v>2.8082162471395899</v>
      </c>
      <c r="G52" s="157">
        <v>2.2738044871794898</v>
      </c>
      <c r="H52" s="157">
        <v>2.8182938185443702</v>
      </c>
      <c r="I52" s="157">
        <v>3.29019276315789</v>
      </c>
      <c r="J52" s="15">
        <v>0.94552770556654397</v>
      </c>
      <c r="K52" s="15">
        <v>1.1214399755501201</v>
      </c>
      <c r="L52" s="15">
        <v>2.58614341463415</v>
      </c>
      <c r="M52" s="15">
        <v>2.39027101542416</v>
      </c>
      <c r="N52" s="15">
        <v>1.0459994475138099</v>
      </c>
      <c r="O52" s="15">
        <v>4.1056174024312199E-2</v>
      </c>
      <c r="P52" s="15">
        <v>1.48357053020962</v>
      </c>
      <c r="Q52" s="15">
        <v>1.97637120195241</v>
      </c>
      <c r="R52" s="157">
        <v>6.0148566199999998</v>
      </c>
      <c r="S52" s="15">
        <v>0.62269331299999997</v>
      </c>
      <c r="T52" s="15">
        <v>0.93404820012202605</v>
      </c>
      <c r="U52" s="15">
        <v>0.35822577886377499</v>
      </c>
      <c r="V52" s="15">
        <v>0.39881488712629698</v>
      </c>
      <c r="W52" s="15">
        <v>1.1310402074435599</v>
      </c>
      <c r="X52" s="15">
        <v>0.45489926800000002</v>
      </c>
      <c r="Y52" s="15">
        <v>0.21750164734594299</v>
      </c>
      <c r="Z52" s="15">
        <v>0.175364525993884</v>
      </c>
      <c r="AA52" s="15">
        <v>1.45986226880395</v>
      </c>
      <c r="AB52" s="15">
        <v>14.8616991428571</v>
      </c>
      <c r="AC52" s="15">
        <v>2.25176266666667E-2</v>
      </c>
      <c r="AD52" s="15">
        <v>0.47402000190476201</v>
      </c>
      <c r="AE52" s="15">
        <v>1.2673535238095199E-2</v>
      </c>
      <c r="AF52" s="15">
        <v>1.93281523809524E-3</v>
      </c>
      <c r="AG52" s="15" t="s">
        <v>202</v>
      </c>
      <c r="AH52" s="15">
        <v>15.372843121904721</v>
      </c>
    </row>
    <row r="53" spans="1:36">
      <c r="A53" s="15" t="s">
        <v>203</v>
      </c>
      <c r="B53" s="15" t="s">
        <v>55</v>
      </c>
      <c r="C53" s="15" t="s">
        <v>53</v>
      </c>
      <c r="D53" s="15">
        <v>1.0005521969697</v>
      </c>
      <c r="E53" s="15">
        <v>0.55878360030511098</v>
      </c>
      <c r="F53" s="157">
        <v>1.5495064073226501</v>
      </c>
      <c r="G53" s="157">
        <v>1.06787564102564</v>
      </c>
      <c r="H53" s="157">
        <v>1.7617186440678001</v>
      </c>
      <c r="I53" s="157">
        <v>0.64349013157894697</v>
      </c>
      <c r="J53" s="15">
        <v>0.53606667137609498</v>
      </c>
      <c r="K53" s="15">
        <v>0.49044064792176001</v>
      </c>
      <c r="L53" s="15">
        <v>2.7629570121951201</v>
      </c>
      <c r="M53" s="15">
        <v>0.39909652956298203</v>
      </c>
      <c r="N53" s="15">
        <v>6.2056740331491701E-2</v>
      </c>
      <c r="O53" s="15">
        <v>2.93997255278311</v>
      </c>
      <c r="P53" s="15">
        <v>0.16755104808877899</v>
      </c>
      <c r="Q53" s="15">
        <v>0.19922867602196501</v>
      </c>
      <c r="R53" s="157">
        <v>5.62516266</v>
      </c>
      <c r="S53" s="15">
        <v>8.3397344999999998E-2</v>
      </c>
      <c r="T53" s="15">
        <v>0.65925729103111697</v>
      </c>
      <c r="U53" s="15">
        <v>1.31344703726329</v>
      </c>
      <c r="V53" s="15">
        <v>0.58496314826113505</v>
      </c>
      <c r="W53" s="15">
        <v>0.62133947528981104</v>
      </c>
      <c r="X53" s="15">
        <v>1.411152288</v>
      </c>
      <c r="Y53" s="15">
        <v>1.72430884685784</v>
      </c>
      <c r="Z53" s="15">
        <v>0.41876140672782902</v>
      </c>
      <c r="AA53" s="15">
        <v>0.29648569667077701</v>
      </c>
      <c r="AB53" s="15" t="s">
        <v>18</v>
      </c>
      <c r="AC53" s="15" t="s">
        <v>18</v>
      </c>
      <c r="AD53" s="15" t="s">
        <v>18</v>
      </c>
      <c r="AE53" s="15" t="s">
        <v>18</v>
      </c>
      <c r="AF53" s="15" t="s">
        <v>18</v>
      </c>
      <c r="AG53" s="15">
        <v>0</v>
      </c>
      <c r="AH53" s="15" t="s">
        <v>18</v>
      </c>
    </row>
    <row r="54" spans="1:36">
      <c r="A54" s="15" t="s">
        <v>12</v>
      </c>
      <c r="B54" s="15" t="s">
        <v>54</v>
      </c>
      <c r="C54" s="15" t="s">
        <v>53</v>
      </c>
      <c r="D54" s="15">
        <v>1.0871634090909099</v>
      </c>
      <c r="E54" s="15">
        <v>1.0297088482074801</v>
      </c>
      <c r="F54" s="157">
        <v>2.1553240274599501</v>
      </c>
      <c r="G54" s="157">
        <v>2.5341435897435902</v>
      </c>
      <c r="H54" s="157">
        <v>2.1903581256231299</v>
      </c>
      <c r="I54" s="157">
        <v>1.53535657894737</v>
      </c>
      <c r="J54" s="15">
        <v>0.79999734388245303</v>
      </c>
      <c r="K54" s="15">
        <v>1.13763612469438</v>
      </c>
      <c r="L54" s="15">
        <v>2.3624442073170702</v>
      </c>
      <c r="M54" s="15">
        <v>1.0048879177377901</v>
      </c>
      <c r="N54" s="15">
        <v>0.36391138121547001</v>
      </c>
      <c r="O54" s="15">
        <v>5.1490722968650003E-2</v>
      </c>
      <c r="P54" s="15">
        <v>0.63593242909987702</v>
      </c>
      <c r="Q54" s="15">
        <v>0.66567120195241003</v>
      </c>
      <c r="R54" s="157">
        <v>4.8447464309999999</v>
      </c>
      <c r="S54" s="15">
        <v>0.173421043</v>
      </c>
      <c r="T54" s="15">
        <v>1.4818226967663199</v>
      </c>
      <c r="U54" s="15">
        <v>7.4727916921197304E-2</v>
      </c>
      <c r="V54" s="15">
        <v>1.3701198291641199</v>
      </c>
      <c r="W54" s="15">
        <v>1.64261848688225</v>
      </c>
      <c r="X54" s="15">
        <v>0.205610494</v>
      </c>
      <c r="Y54" s="15">
        <v>0.114655765710799</v>
      </c>
      <c r="Z54" s="15">
        <v>0.58054733944954096</v>
      </c>
      <c r="AA54" s="15">
        <v>0.41006886559802702</v>
      </c>
      <c r="AB54" s="15" t="s">
        <v>18</v>
      </c>
      <c r="AC54" s="15" t="s">
        <v>18</v>
      </c>
      <c r="AD54" s="15" t="s">
        <v>18</v>
      </c>
      <c r="AE54" s="15" t="s">
        <v>18</v>
      </c>
      <c r="AF54" s="15" t="s">
        <v>18</v>
      </c>
      <c r="AG54" s="15">
        <v>0</v>
      </c>
      <c r="AH54" s="15" t="s">
        <v>18</v>
      </c>
    </row>
    <row r="55" spans="1:36">
      <c r="A55" s="15" t="s">
        <v>23</v>
      </c>
      <c r="B55" s="15" t="s">
        <v>208</v>
      </c>
      <c r="C55" s="15" t="s">
        <v>51</v>
      </c>
      <c r="D55" s="15">
        <v>1.59143121212121</v>
      </c>
      <c r="E55" s="15">
        <v>1.64102517162471</v>
      </c>
      <c r="F55" s="157">
        <v>3.25692990083905</v>
      </c>
      <c r="G55" s="157">
        <v>2.10315641025641</v>
      </c>
      <c r="H55" s="157">
        <v>3.4862209371884298</v>
      </c>
      <c r="I55" s="157">
        <v>2.9280467105263202</v>
      </c>
      <c r="J55" s="15">
        <v>0.99226065272675901</v>
      </c>
      <c r="K55" s="15">
        <v>1.03378875305623</v>
      </c>
      <c r="L55" s="15">
        <v>3.1947439024390198</v>
      </c>
      <c r="M55" s="15">
        <v>2.4531548200514099</v>
      </c>
      <c r="N55" s="15">
        <v>0.83578519337016599</v>
      </c>
      <c r="O55" s="15">
        <v>1.15608701215611</v>
      </c>
      <c r="P55" s="15">
        <v>1.3734585080148001</v>
      </c>
      <c r="Q55" s="15">
        <v>1.82627937766931</v>
      </c>
      <c r="R55" s="157">
        <v>7.2384147040000002</v>
      </c>
      <c r="S55" s="15">
        <v>0.39280484700000001</v>
      </c>
      <c r="T55" s="15">
        <v>1.37059298352654</v>
      </c>
      <c r="U55" s="15">
        <v>0.76727874160048903</v>
      </c>
      <c r="V55" s="15">
        <v>0.56333441122635797</v>
      </c>
      <c r="W55" s="15">
        <v>1.17621757169005</v>
      </c>
      <c r="X55" s="15">
        <v>0.79463367900000004</v>
      </c>
      <c r="Y55" s="15">
        <v>0.83620976205003095</v>
      </c>
      <c r="Z55" s="15">
        <v>0.44028568807339502</v>
      </c>
      <c r="AA55" s="15">
        <v>1.38023397040691</v>
      </c>
      <c r="AB55" s="17">
        <f>(8.67*0.88)+0.16</f>
        <v>7.7896000000000001</v>
      </c>
      <c r="AC55" s="15">
        <v>0</v>
      </c>
      <c r="AD55" s="15">
        <f>(0.71*0.88)+0.1</f>
        <v>0.7248</v>
      </c>
      <c r="AE55" s="15">
        <v>0</v>
      </c>
      <c r="AF55" s="15">
        <v>0</v>
      </c>
      <c r="AG55" s="15" t="s">
        <v>204</v>
      </c>
      <c r="AH55" s="15">
        <v>8.5144000000000002</v>
      </c>
    </row>
    <row r="56" spans="1:36">
      <c r="A56" s="15" t="s">
        <v>12</v>
      </c>
      <c r="B56" s="15" t="s">
        <v>207</v>
      </c>
      <c r="C56" s="15" t="s">
        <v>47</v>
      </c>
      <c r="D56" s="15">
        <v>1.8160990909090899</v>
      </c>
      <c r="E56" s="15">
        <v>1.0991887109077001</v>
      </c>
      <c r="F56" s="157">
        <v>2.90661426392067</v>
      </c>
      <c r="G56" s="157">
        <v>2.7629435897435899</v>
      </c>
      <c r="H56" s="157">
        <v>3.16180857427717</v>
      </c>
      <c r="I56" s="157">
        <v>1.3701190789473701</v>
      </c>
      <c r="J56" s="15">
        <v>0.86847602430064996</v>
      </c>
      <c r="K56" s="15">
        <v>1.08083380195599</v>
      </c>
      <c r="L56" s="15">
        <v>4.43400987804878</v>
      </c>
      <c r="M56" s="15">
        <v>0.69257345758354805</v>
      </c>
      <c r="N56" s="15">
        <v>0.75752298342541402</v>
      </c>
      <c r="O56" s="15">
        <v>2.23864427383237</v>
      </c>
      <c r="P56" s="15">
        <v>0.67323397040690502</v>
      </c>
      <c r="Q56" s="15">
        <v>0.73852452715070205</v>
      </c>
      <c r="R56" s="157">
        <v>8.9122064059999992</v>
      </c>
      <c r="S56" s="15">
        <v>4.3191779E-2</v>
      </c>
      <c r="T56" s="15">
        <v>1.952099023795</v>
      </c>
      <c r="U56" s="15">
        <v>1.10526255345144</v>
      </c>
      <c r="V56" s="15">
        <v>1.83726748017084</v>
      </c>
      <c r="W56" s="15">
        <v>1.47386888346553</v>
      </c>
      <c r="X56" s="15">
        <v>1.933904088</v>
      </c>
      <c r="Y56" s="15">
        <v>1.5766707138499101</v>
      </c>
      <c r="Z56" s="15">
        <v>0.16705119266054999</v>
      </c>
      <c r="AA56" s="15">
        <v>0.29297527743526502</v>
      </c>
      <c r="AB56" s="17">
        <f>0.22*0.88</f>
        <v>0.19359999999999999</v>
      </c>
      <c r="AC56" s="15">
        <f>(6.17*0.88)+0.04</f>
        <v>5.4695999999999998</v>
      </c>
      <c r="AD56" s="15">
        <f>(0.67*0.88)+0.04</f>
        <v>0.62960000000000005</v>
      </c>
      <c r="AE56" s="15">
        <v>0</v>
      </c>
      <c r="AF56" s="15">
        <v>0</v>
      </c>
      <c r="AG56" s="15" t="s">
        <v>204</v>
      </c>
      <c r="AH56" s="15">
        <v>6.2927999999999997</v>
      </c>
    </row>
    <row r="57" spans="1:36">
      <c r="A57" s="15" t="s">
        <v>12</v>
      </c>
      <c r="B57" s="15" t="s">
        <v>206</v>
      </c>
      <c r="C57" s="15" t="s">
        <v>47</v>
      </c>
      <c r="D57" s="15">
        <v>2.3190294696969702</v>
      </c>
      <c r="E57" s="15">
        <v>1.3779268497330299</v>
      </c>
      <c r="F57" s="157">
        <v>3.6592799389778801</v>
      </c>
      <c r="G57" s="157">
        <v>3.9936756410256402</v>
      </c>
      <c r="H57" s="157">
        <v>3.9958560319042902</v>
      </c>
      <c r="I57" s="157">
        <v>1.0951249999999999</v>
      </c>
      <c r="J57" s="15">
        <v>0.63628920599039296</v>
      </c>
      <c r="K57" s="15">
        <v>1.0043326405868001</v>
      </c>
      <c r="L57" s="15">
        <v>6.8657182317073202</v>
      </c>
      <c r="M57" s="15">
        <v>1.0031574550128499</v>
      </c>
      <c r="N57" s="15">
        <v>7.6481767955801097E-2</v>
      </c>
      <c r="O57" s="15">
        <v>8.9038766474728099</v>
      </c>
      <c r="P57" s="15">
        <v>0.74714358816276205</v>
      </c>
      <c r="Q57" s="15">
        <v>0.49258139109212901</v>
      </c>
      <c r="R57" s="157">
        <v>14.50602898</v>
      </c>
      <c r="S57" s="15">
        <v>8.5377460000000006E-3</v>
      </c>
      <c r="T57" s="15">
        <v>1.9832951189749799</v>
      </c>
      <c r="U57" s="15">
        <v>3.7529362248014699</v>
      </c>
      <c r="V57" s="15">
        <v>1.6783673581452101</v>
      </c>
      <c r="W57" s="15">
        <v>1.5674405125076301</v>
      </c>
      <c r="X57" s="15">
        <v>5.5895666259999999</v>
      </c>
      <c r="Y57" s="15">
        <v>3.4825733374008498</v>
      </c>
      <c r="Z57" s="15">
        <v>0.28406452599388399</v>
      </c>
      <c r="AA57" s="15">
        <v>0.52602990135634997</v>
      </c>
      <c r="AB57" s="17">
        <f>(0.42*0.88)+0.01</f>
        <v>0.37959999999999999</v>
      </c>
      <c r="AC57" s="15">
        <f>(8.42*0.88)+0.06</f>
        <v>7.4695999999999998</v>
      </c>
      <c r="AD57" s="15">
        <f>(2.92*0.88)+0.11</f>
        <v>2.6795999999999998</v>
      </c>
      <c r="AE57" s="15">
        <v>0</v>
      </c>
      <c r="AF57" s="15">
        <v>0</v>
      </c>
      <c r="AG57" s="15" t="s">
        <v>204</v>
      </c>
      <c r="AH57" s="15">
        <v>10.5288</v>
      </c>
    </row>
    <row r="58" spans="1:36">
      <c r="A58" s="15" t="s">
        <v>12</v>
      </c>
      <c r="B58" s="15" t="s">
        <v>205</v>
      </c>
      <c r="C58" s="15" t="s">
        <v>47</v>
      </c>
      <c r="D58" s="15">
        <v>2.00557962121212</v>
      </c>
      <c r="E58" s="15">
        <v>1.9533486651411101</v>
      </c>
      <c r="F58" s="157">
        <v>3.9754643020595002</v>
      </c>
      <c r="G58" s="157">
        <v>3.3914141025641</v>
      </c>
      <c r="H58" s="157">
        <v>4.4840720837487504</v>
      </c>
      <c r="I58" s="157">
        <v>1.21874210526316</v>
      </c>
      <c r="J58" s="15">
        <v>0.71270857586889003</v>
      </c>
      <c r="K58" s="15">
        <v>1.73047591687042</v>
      </c>
      <c r="L58" s="15">
        <v>4.5658110365853704</v>
      </c>
      <c r="M58" s="15">
        <v>1.5182321979434401</v>
      </c>
      <c r="N58" s="15">
        <v>0.30275281767955797</v>
      </c>
      <c r="O58" s="15">
        <v>3.0314964811260401</v>
      </c>
      <c r="P58" s="15">
        <v>0.97070437731196102</v>
      </c>
      <c r="Q58" s="15">
        <v>0.91400597925564397</v>
      </c>
      <c r="R58" s="157">
        <v>9.6665944479999997</v>
      </c>
      <c r="S58" s="15">
        <v>0.14602928200000001</v>
      </c>
      <c r="T58" s="15">
        <v>1.9301134228187899</v>
      </c>
      <c r="U58" s="15">
        <v>1.4193646304215</v>
      </c>
      <c r="V58" s="15">
        <v>2.1768784014643101</v>
      </c>
      <c r="W58" s="15">
        <v>1.3104583282489299</v>
      </c>
      <c r="X58" s="15">
        <v>1.8087253809999999</v>
      </c>
      <c r="Y58" s="15">
        <v>1.8744823062843201</v>
      </c>
      <c r="Z58" s="15">
        <v>0.24420373088684999</v>
      </c>
      <c r="AA58" s="15">
        <v>0.54118581997533899</v>
      </c>
      <c r="AB58" s="17">
        <f>(0.27*0.88)+0.04</f>
        <v>0.27760000000000001</v>
      </c>
      <c r="AC58" s="15">
        <f>(6.57*0.88)+0.08</f>
        <v>5.8616000000000001</v>
      </c>
      <c r="AD58" s="15">
        <f>(3.64*0.88)+0.16</f>
        <v>3.3632000000000004</v>
      </c>
      <c r="AE58" s="15">
        <v>0</v>
      </c>
      <c r="AF58" s="15">
        <v>0</v>
      </c>
      <c r="AG58" s="15" t="s">
        <v>204</v>
      </c>
      <c r="AH58" s="15">
        <v>9.5023999999999997</v>
      </c>
    </row>
    <row r="59" spans="1:36">
      <c r="A59" s="15" t="s">
        <v>23</v>
      </c>
      <c r="B59" s="15" t="s">
        <v>46</v>
      </c>
      <c r="C59" s="15" t="s">
        <v>45</v>
      </c>
      <c r="D59" s="15">
        <v>1.4566628787878799</v>
      </c>
      <c r="E59" s="15">
        <v>1.18327116704805</v>
      </c>
      <c r="F59" s="157">
        <v>2.6779259344012201</v>
      </c>
      <c r="G59" s="157">
        <v>2.7967179487179501</v>
      </c>
      <c r="H59" s="157">
        <v>2.7954116650049801</v>
      </c>
      <c r="I59" s="157">
        <v>1.7807565789473701</v>
      </c>
      <c r="J59" s="15">
        <v>1.18758999717434</v>
      </c>
      <c r="K59" s="15">
        <v>1.6911366136919299</v>
      </c>
      <c r="L59" s="15">
        <v>5.5786097560975598</v>
      </c>
      <c r="M59" s="15">
        <v>2.5461983933162</v>
      </c>
      <c r="N59" s="15">
        <v>1.5161566298342499</v>
      </c>
      <c r="O59" s="15">
        <v>4.3115202815099201</v>
      </c>
      <c r="P59" s="15">
        <v>1.7525859432799</v>
      </c>
      <c r="Q59" s="15">
        <v>2.64455710799268</v>
      </c>
      <c r="R59" s="157">
        <v>12.72926534</v>
      </c>
      <c r="S59" s="15">
        <v>0.49903588999999998</v>
      </c>
      <c r="T59" s="15">
        <v>2.0632331909701001</v>
      </c>
      <c r="U59" s="15">
        <v>2.1957018937080002</v>
      </c>
      <c r="V59" s="15">
        <v>1.0325933496034201</v>
      </c>
      <c r="W59" s="15">
        <v>1.64424679682733</v>
      </c>
      <c r="X59" s="15">
        <v>2.4675349600000001</v>
      </c>
      <c r="Y59" s="15">
        <v>2.2152864551555802</v>
      </c>
      <c r="Z59" s="15">
        <v>0.69702874617736998</v>
      </c>
      <c r="AA59" s="15">
        <v>1.47964549938348</v>
      </c>
      <c r="AB59" s="15">
        <v>18.210781407407399</v>
      </c>
      <c r="AC59" s="15">
        <v>7.633616E-2</v>
      </c>
      <c r="AD59" s="15">
        <v>0.51113930370370397</v>
      </c>
      <c r="AE59" s="15">
        <v>1.8263745185185198E-2</v>
      </c>
      <c r="AF59" s="15">
        <v>4.7013119999999999E-2</v>
      </c>
      <c r="AG59" s="15" t="s">
        <v>202</v>
      </c>
      <c r="AH59" s="15">
        <v>18.863533736296286</v>
      </c>
    </row>
    <row r="60" spans="1:36">
      <c r="A60" s="15" t="s">
        <v>33</v>
      </c>
      <c r="B60" s="15" t="s">
        <v>43</v>
      </c>
      <c r="C60" s="15" t="s">
        <v>42</v>
      </c>
      <c r="D60" s="15">
        <v>1.8097628030302999</v>
      </c>
      <c r="E60" s="15">
        <v>1.7043128146453099</v>
      </c>
      <c r="F60" s="157">
        <v>3.5227667429443201</v>
      </c>
      <c r="G60" s="157">
        <v>3.0846692307692298</v>
      </c>
      <c r="H60" s="157">
        <v>3.8721545363908301</v>
      </c>
      <c r="I60" s="157">
        <v>1.6668934210526301</v>
      </c>
      <c r="J60" s="15">
        <v>0.81252584063294697</v>
      </c>
      <c r="K60" s="15">
        <v>1.8452408312958399</v>
      </c>
      <c r="L60" s="15">
        <v>5.1574782317073202</v>
      </c>
      <c r="M60" s="15">
        <v>2.8332929948586099</v>
      </c>
      <c r="N60" s="15">
        <v>1.5902995580110499</v>
      </c>
      <c r="O60" s="15">
        <v>3.4580244401791398</v>
      </c>
      <c r="P60" s="15">
        <v>1.98290117139334</v>
      </c>
      <c r="Q60" s="15">
        <v>2.21841604636974</v>
      </c>
      <c r="R60" s="157">
        <v>10.687470039999999</v>
      </c>
      <c r="S60" s="15">
        <v>0.892489325</v>
      </c>
      <c r="T60" s="15">
        <v>1.9282112263575399</v>
      </c>
      <c r="U60" s="15">
        <v>1.7733886988393399</v>
      </c>
      <c r="V60" s="15">
        <v>1.1224428920073199</v>
      </c>
      <c r="W60" s="15">
        <v>1.6414125686394101</v>
      </c>
      <c r="X60" s="15">
        <v>2.0549125689999999</v>
      </c>
      <c r="Y60" s="15">
        <v>1.6646252593044499</v>
      </c>
      <c r="Z60" s="15">
        <v>1.2131721100917401</v>
      </c>
      <c r="AA60" s="15">
        <v>1.5228623304562301</v>
      </c>
      <c r="AB60" s="15">
        <v>13.3687842</v>
      </c>
      <c r="AC60" s="15">
        <v>5.9272975999999998E-2</v>
      </c>
      <c r="AD60" s="15">
        <v>0.331430528</v>
      </c>
      <c r="AE60" s="15">
        <v>1.9279568E-2</v>
      </c>
      <c r="AF60" s="15">
        <v>6.9473344000000006E-2</v>
      </c>
      <c r="AG60" s="15" t="s">
        <v>202</v>
      </c>
      <c r="AH60" s="15">
        <v>13.848240616000002</v>
      </c>
    </row>
    <row r="61" spans="1:36">
      <c r="A61" s="15" t="s">
        <v>33</v>
      </c>
      <c r="B61" s="15" t="s">
        <v>40</v>
      </c>
      <c r="C61" s="15" t="s">
        <v>39</v>
      </c>
      <c r="D61" s="15">
        <v>1.74409113636364</v>
      </c>
      <c r="E61" s="15">
        <v>1.17327810831426</v>
      </c>
      <c r="F61" s="157">
        <v>3.0295812356979401</v>
      </c>
      <c r="G61" s="157">
        <v>2.9035346153846202</v>
      </c>
      <c r="H61" s="157">
        <v>3.23853110667996</v>
      </c>
      <c r="I61" s="157">
        <v>1.7801506578947399</v>
      </c>
      <c r="J61" s="15">
        <v>0.71556400113026297</v>
      </c>
      <c r="K61" s="15">
        <v>1.1338695599022</v>
      </c>
      <c r="L61" s="15">
        <v>2.6874675609756098</v>
      </c>
      <c r="M61" s="15">
        <v>3.2667656812339301</v>
      </c>
      <c r="N61" s="15">
        <v>1.2693516574585599</v>
      </c>
      <c r="O61" s="15">
        <v>0.23600518234165099</v>
      </c>
      <c r="P61" s="15">
        <v>1.82425561035758</v>
      </c>
      <c r="Q61" s="15">
        <v>2.22931751067724</v>
      </c>
      <c r="R61" s="157">
        <v>6.8913708360000001</v>
      </c>
      <c r="S61" s="15">
        <v>0.49514061300000001</v>
      </c>
      <c r="T61" s="15">
        <v>1.3727799267846199</v>
      </c>
      <c r="U61" s="15">
        <v>0.34213115455100801</v>
      </c>
      <c r="V61" s="15">
        <v>0.81314978645515601</v>
      </c>
      <c r="W61" s="15">
        <v>1.14519548505186</v>
      </c>
      <c r="X61" s="15">
        <v>0.32710524699999999</v>
      </c>
      <c r="Y61" s="15">
        <v>0.214629164124466</v>
      </c>
      <c r="Z61" s="15">
        <v>0.33076324159021397</v>
      </c>
      <c r="AA61" s="15">
        <v>1.9269203452527699</v>
      </c>
      <c r="AB61" s="15" t="s">
        <v>18</v>
      </c>
      <c r="AC61" s="15" t="s">
        <v>18</v>
      </c>
      <c r="AD61" s="15" t="s">
        <v>18</v>
      </c>
      <c r="AE61" s="15" t="s">
        <v>18</v>
      </c>
      <c r="AF61" s="15" t="s">
        <v>18</v>
      </c>
      <c r="AG61" s="15">
        <v>0</v>
      </c>
      <c r="AH61" s="15" t="s">
        <v>18</v>
      </c>
    </row>
    <row r="62" spans="1:36">
      <c r="A62" s="15" t="s">
        <v>12</v>
      </c>
      <c r="B62" s="15" t="s">
        <v>37</v>
      </c>
      <c r="C62" s="15" t="s">
        <v>36</v>
      </c>
      <c r="D62" s="15">
        <v>1.4076971212121201</v>
      </c>
      <c r="E62" s="15">
        <v>0.83121723874904696</v>
      </c>
      <c r="F62" s="15">
        <v>2.2630650648359998</v>
      </c>
      <c r="G62" s="15">
        <v>1.28153653846154</v>
      </c>
      <c r="H62" s="15">
        <v>2.5502703888334999</v>
      </c>
      <c r="I62" s="15">
        <v>1.37524605263158</v>
      </c>
      <c r="J62" s="15">
        <v>0.49448022040124301</v>
      </c>
      <c r="K62" s="15">
        <v>1.5194058068459699</v>
      </c>
      <c r="L62" s="15">
        <v>4.9126218292682902</v>
      </c>
      <c r="M62" s="15">
        <v>0.82784710796915195</v>
      </c>
      <c r="N62" s="15">
        <v>1.2975184530386701</v>
      </c>
      <c r="O62" s="15">
        <v>3.9684718490083202</v>
      </c>
      <c r="P62" s="15">
        <v>0.64865456226880402</v>
      </c>
      <c r="Q62" s="15">
        <v>1.23807620500305</v>
      </c>
      <c r="R62" s="15">
        <v>10.79418957</v>
      </c>
      <c r="S62" s="15">
        <v>0.146356442</v>
      </c>
      <c r="T62" s="15">
        <v>1.89315655887736</v>
      </c>
      <c r="U62" s="15">
        <v>1.88084990836897</v>
      </c>
      <c r="V62" s="15">
        <v>1.6009963392312401</v>
      </c>
      <c r="W62" s="15">
        <v>1.96292538133008</v>
      </c>
      <c r="X62" s="15">
        <v>2.5549009150000002</v>
      </c>
      <c r="Y62" s="15">
        <v>1.9304151311775499</v>
      </c>
      <c r="Z62" s="15">
        <v>0.58035504587155995</v>
      </c>
      <c r="AA62" s="15">
        <v>0.50976282367447601</v>
      </c>
      <c r="AB62" s="15" t="s">
        <v>18</v>
      </c>
      <c r="AC62" s="15" t="s">
        <v>18</v>
      </c>
      <c r="AD62" s="15" t="s">
        <v>18</v>
      </c>
      <c r="AE62" s="15" t="s">
        <v>18</v>
      </c>
      <c r="AF62" s="15" t="s">
        <v>18</v>
      </c>
      <c r="AG62" s="15">
        <v>0</v>
      </c>
      <c r="AH62" s="15" t="s">
        <v>18</v>
      </c>
      <c r="AJ62" s="15"/>
    </row>
    <row r="63" spans="1:36">
      <c r="A63" s="15" t="s">
        <v>33</v>
      </c>
      <c r="B63" s="15" t="s">
        <v>34</v>
      </c>
      <c r="C63" s="15" t="s">
        <v>32</v>
      </c>
      <c r="D63" s="15">
        <v>1.62758227272727</v>
      </c>
      <c r="E63" s="15">
        <v>1.0208860411899301</v>
      </c>
      <c r="F63" s="157">
        <v>2.6575779557589598</v>
      </c>
      <c r="G63" s="157">
        <v>2.0118653846153798</v>
      </c>
      <c r="H63" s="157">
        <v>3.0101575274177499</v>
      </c>
      <c r="I63" s="157">
        <v>0.99372171052631597</v>
      </c>
      <c r="J63" s="15">
        <v>0.64086175473297502</v>
      </c>
      <c r="K63" s="15">
        <v>2.2493328850855701</v>
      </c>
      <c r="L63" s="15">
        <v>5.4108018292682898</v>
      </c>
      <c r="M63" s="15">
        <v>1.9366039203084799</v>
      </c>
      <c r="N63" s="15">
        <v>1.31416651933702</v>
      </c>
      <c r="O63" s="15">
        <v>4.2464244401791396</v>
      </c>
      <c r="P63" s="15">
        <v>1.16570147965475</v>
      </c>
      <c r="Q63" s="15">
        <v>1.5874067724222101</v>
      </c>
      <c r="R63" s="157">
        <v>10.38868804</v>
      </c>
      <c r="S63" s="15">
        <v>0.93394760700000001</v>
      </c>
      <c r="T63" s="15">
        <v>2.5695390482001201</v>
      </c>
      <c r="U63" s="15">
        <v>1.75543164324985</v>
      </c>
      <c r="V63" s="15">
        <v>1.2300344112263599</v>
      </c>
      <c r="W63" s="15">
        <v>2.1487084197681501</v>
      </c>
      <c r="X63" s="15">
        <v>2.2256624770000002</v>
      </c>
      <c r="Y63" s="15">
        <v>1.9114767541183599</v>
      </c>
      <c r="Z63" s="15">
        <v>1.35353743119266</v>
      </c>
      <c r="AA63" s="15">
        <v>1.2154533292231799</v>
      </c>
      <c r="AB63" s="15">
        <v>16.383689516128999</v>
      </c>
      <c r="AC63" s="15">
        <v>0.42322118064516101</v>
      </c>
      <c r="AD63" s="15">
        <v>1.0728807483870999</v>
      </c>
      <c r="AE63" s="15">
        <v>2.0156681290322599E-2</v>
      </c>
      <c r="AF63" s="15">
        <v>0.14758895096774199</v>
      </c>
      <c r="AG63" s="15" t="s">
        <v>202</v>
      </c>
      <c r="AH63" s="15">
        <v>18.047537077419324</v>
      </c>
    </row>
    <row r="64" spans="1:36">
      <c r="A64" s="15" t="s">
        <v>23</v>
      </c>
      <c r="B64" s="15" t="s">
        <v>29</v>
      </c>
      <c r="C64" s="15" t="s">
        <v>28</v>
      </c>
      <c r="D64" s="15">
        <v>1.12274416666667</v>
      </c>
      <c r="E64" s="15">
        <v>1.24480305110603</v>
      </c>
      <c r="F64" s="157">
        <v>2.4012033562166302</v>
      </c>
      <c r="G64" s="157">
        <v>1.46242435897436</v>
      </c>
      <c r="H64" s="157">
        <v>2.7471164506480599</v>
      </c>
      <c r="I64" s="157">
        <v>1.0821157894736799</v>
      </c>
      <c r="J64" s="15">
        <v>0.66255500141282897</v>
      </c>
      <c r="K64" s="15">
        <v>1.6962338630806799</v>
      </c>
      <c r="L64" s="15">
        <v>6.1007014634146302</v>
      </c>
      <c r="M64" s="15">
        <v>2.6601771208226199</v>
      </c>
      <c r="N64" s="15">
        <v>1.9079375138121499</v>
      </c>
      <c r="O64" s="15">
        <v>5.6964753039027496</v>
      </c>
      <c r="P64" s="15">
        <v>1.8095816276202199</v>
      </c>
      <c r="Q64" s="15">
        <v>2.2097252593044501</v>
      </c>
      <c r="R64" s="157">
        <v>12.26161336</v>
      </c>
      <c r="S64" s="15">
        <v>1.0065525150000001</v>
      </c>
      <c r="T64" s="15">
        <v>1.57972849298353</v>
      </c>
      <c r="U64" s="15">
        <v>3.0848124007330502</v>
      </c>
      <c r="V64" s="15">
        <v>0.86168883465527801</v>
      </c>
      <c r="W64" s="15">
        <v>1.5331851128737</v>
      </c>
      <c r="X64" s="15">
        <v>3.113361013</v>
      </c>
      <c r="Y64" s="15">
        <v>2.5794198901769398</v>
      </c>
      <c r="Z64" s="15">
        <v>0.840466544342508</v>
      </c>
      <c r="AA64" s="15">
        <v>1.6091628853267601</v>
      </c>
      <c r="AB64" s="15">
        <v>16.027584105882401</v>
      </c>
      <c r="AC64" s="15">
        <v>6.0475847058823501E-2</v>
      </c>
      <c r="AD64" s="15">
        <v>0.4265176</v>
      </c>
      <c r="AE64" s="15">
        <v>1.5396804705882399E-2</v>
      </c>
      <c r="AF64" s="15">
        <v>7.2202037647058806E-2</v>
      </c>
      <c r="AG64" s="15" t="s">
        <v>202</v>
      </c>
      <c r="AH64" s="15">
        <v>16.602176395294169</v>
      </c>
    </row>
    <row r="65" spans="1:36">
      <c r="A65" s="15" t="s">
        <v>203</v>
      </c>
      <c r="B65" s="15" t="s">
        <v>26</v>
      </c>
      <c r="C65" s="15" t="s">
        <v>25</v>
      </c>
      <c r="D65" s="15">
        <v>2.23377727272727</v>
      </c>
      <c r="E65" s="15">
        <v>1.3156270022883301</v>
      </c>
      <c r="F65" s="157">
        <v>3.5010488176964101</v>
      </c>
      <c r="G65" s="157">
        <v>3.5081025641025598</v>
      </c>
      <c r="H65" s="157">
        <v>3.66392622133599</v>
      </c>
      <c r="I65" s="157">
        <v>2.4190328947368398</v>
      </c>
      <c r="J65" s="15">
        <v>0.81952472449844604</v>
      </c>
      <c r="K65" s="15">
        <v>1.21261124694377</v>
      </c>
      <c r="L65" s="15">
        <v>3.8043975609756102</v>
      </c>
      <c r="M65" s="15">
        <v>3.1153026992287902</v>
      </c>
      <c r="N65" s="15">
        <v>0.95542209944751399</v>
      </c>
      <c r="O65" s="15">
        <v>2.73512284069098</v>
      </c>
      <c r="P65" s="15">
        <v>2.0160314426633801</v>
      </c>
      <c r="Q65" s="15">
        <v>1.3954490543014</v>
      </c>
      <c r="R65" s="157">
        <v>8.5313550340000006</v>
      </c>
      <c r="S65" s="15">
        <v>0.71442582399999999</v>
      </c>
      <c r="T65" s="15">
        <v>0.891221476510067</v>
      </c>
      <c r="U65" s="15">
        <v>1.19404886988393</v>
      </c>
      <c r="V65" s="15">
        <v>0.63680597925564397</v>
      </c>
      <c r="W65" s="15">
        <v>1.2625637583892599</v>
      </c>
      <c r="X65" s="15">
        <v>1.9438694329999999</v>
      </c>
      <c r="Y65" s="15">
        <v>1.5301757169005501</v>
      </c>
      <c r="Z65" s="15">
        <v>0.59006360856269102</v>
      </c>
      <c r="AA65" s="15">
        <v>1.2934728729963001</v>
      </c>
      <c r="AB65" s="15">
        <v>17.273091035135099</v>
      </c>
      <c r="AC65" s="15">
        <v>6.8481188648648605E-2</v>
      </c>
      <c r="AD65" s="15">
        <v>0.56347267972973003</v>
      </c>
      <c r="AE65" s="15">
        <v>3.3576030270270299E-2</v>
      </c>
      <c r="AF65" s="15">
        <v>8.6805016756756795E-2</v>
      </c>
      <c r="AG65" s="15" t="s">
        <v>202</v>
      </c>
      <c r="AH65" s="15">
        <v>18.025425950540505</v>
      </c>
    </row>
    <row r="66" spans="1:36">
      <c r="A66" s="15" t="s">
        <v>23</v>
      </c>
      <c r="B66" s="15" t="s">
        <v>24</v>
      </c>
      <c r="C66" s="15" t="s">
        <v>22</v>
      </c>
      <c r="D66" s="15">
        <v>2.68406613636364</v>
      </c>
      <c r="E66" s="15">
        <v>2.3927529366895501</v>
      </c>
      <c r="F66" s="15">
        <v>5.0618302059496596</v>
      </c>
      <c r="G66" s="15">
        <v>1.2371506410256401</v>
      </c>
      <c r="H66" s="15">
        <v>6.0107539381854398</v>
      </c>
      <c r="I66" s="15">
        <v>2.72551118421053</v>
      </c>
      <c r="J66" s="15">
        <v>0.38458181689742899</v>
      </c>
      <c r="K66" s="15">
        <v>1.08644394865526</v>
      </c>
      <c r="L66" s="15">
        <v>4.8080947560975602</v>
      </c>
      <c r="M66" s="15">
        <v>3.15800154241645</v>
      </c>
      <c r="N66" s="15">
        <v>1.4577435359116</v>
      </c>
      <c r="O66" s="15">
        <v>4.4541397312859896</v>
      </c>
      <c r="P66" s="15">
        <v>2.1035856350184998</v>
      </c>
      <c r="Q66" s="15">
        <v>2.61067815741306</v>
      </c>
      <c r="R66" s="15">
        <v>11.583756620000001</v>
      </c>
      <c r="S66" s="15">
        <v>0.96858546000000001</v>
      </c>
      <c r="T66" s="15">
        <v>1.4219334960341701</v>
      </c>
      <c r="U66" s="15">
        <v>1.7885043982895501</v>
      </c>
      <c r="V66" s="15">
        <v>0.48233367907260499</v>
      </c>
      <c r="W66" s="15">
        <v>1.64936839536303</v>
      </c>
      <c r="X66" s="15">
        <v>2.3885366079999999</v>
      </c>
      <c r="Y66" s="15">
        <v>1.8666776082977401</v>
      </c>
      <c r="Z66" s="15">
        <v>0.53663651376146804</v>
      </c>
      <c r="AA66" s="15">
        <v>2.22416658446362</v>
      </c>
      <c r="AB66" s="15">
        <v>16.069124608695699</v>
      </c>
      <c r="AC66" s="15">
        <v>7.0184994782608701E-2</v>
      </c>
      <c r="AD66" s="15">
        <v>0.39853679652173901</v>
      </c>
      <c r="AE66" s="15">
        <v>2.1181864347826099E-2</v>
      </c>
      <c r="AF66" s="15">
        <v>8.0951019130434801E-2</v>
      </c>
      <c r="AG66" s="15" t="s">
        <v>202</v>
      </c>
      <c r="AH66" s="15">
        <v>16.639979283478308</v>
      </c>
      <c r="AJ66" s="15"/>
    </row>
    <row r="67" spans="1:36">
      <c r="A67" s="15" t="s">
        <v>203</v>
      </c>
      <c r="B67" s="15" t="s">
        <v>19</v>
      </c>
      <c r="C67" s="15" t="s">
        <v>17</v>
      </c>
      <c r="D67" s="15">
        <v>1.1983093939393901</v>
      </c>
      <c r="E67" s="15">
        <v>1.58425064836003</v>
      </c>
      <c r="F67" s="157">
        <v>2.7903431731502701</v>
      </c>
      <c r="G67" s="157">
        <v>3.05270128205128</v>
      </c>
      <c r="H67" s="157">
        <v>2.9279196410767701</v>
      </c>
      <c r="I67" s="157">
        <v>1.6132572368421101</v>
      </c>
      <c r="J67" s="15">
        <v>0.67566853630969204</v>
      </c>
      <c r="K67" s="15">
        <v>0.46705837408313</v>
      </c>
      <c r="L67" s="15">
        <v>1.8676055487804899</v>
      </c>
      <c r="M67" s="15">
        <v>1.95966883033419</v>
      </c>
      <c r="N67" s="15">
        <v>0.86213375690607696</v>
      </c>
      <c r="O67" s="15">
        <v>0.216010812539987</v>
      </c>
      <c r="P67" s="15">
        <v>1.0219466707768201</v>
      </c>
      <c r="Q67" s="15">
        <v>0.68428956680902997</v>
      </c>
      <c r="R67" s="157">
        <v>3.944916412</v>
      </c>
      <c r="S67" s="15">
        <v>0.47485927300000003</v>
      </c>
      <c r="T67" s="15">
        <v>0.94196015863331295</v>
      </c>
      <c r="U67" s="15">
        <v>7.8882284667073893E-2</v>
      </c>
      <c r="V67" s="15">
        <v>0.68844905430140302</v>
      </c>
      <c r="W67" s="15">
        <v>0.93057962172056097</v>
      </c>
      <c r="X67" s="15">
        <v>0.15197290999999999</v>
      </c>
      <c r="Y67" s="15">
        <v>0.28081397193410601</v>
      </c>
      <c r="Z67" s="15">
        <v>0.601921896024465</v>
      </c>
      <c r="AA67" s="15">
        <v>1.18098452527744</v>
      </c>
      <c r="AB67" s="15">
        <v>16.696680000000001</v>
      </c>
      <c r="AC67" s="15">
        <v>9.6423999999999996E-2</v>
      </c>
      <c r="AD67" s="15">
        <v>0.80456499999999997</v>
      </c>
      <c r="AE67" s="15">
        <v>2.409E-2</v>
      </c>
      <c r="AF67" s="15">
        <v>8.6471999999999993E-2</v>
      </c>
      <c r="AG67" s="15" t="s">
        <v>202</v>
      </c>
      <c r="AH67" s="15">
        <v>17.708231000000001</v>
      </c>
    </row>
    <row r="68" spans="1:36">
      <c r="A68" s="15" t="s">
        <v>12</v>
      </c>
      <c r="B68" s="15" t="s">
        <v>14</v>
      </c>
      <c r="C68" s="15" t="s">
        <v>13</v>
      </c>
      <c r="D68" s="15">
        <v>1.3797438636363599</v>
      </c>
      <c r="E68" s="15">
        <v>1.0985380625476699</v>
      </c>
      <c r="F68" s="157">
        <v>2.61995621662853</v>
      </c>
      <c r="G68" s="157">
        <v>1.5427166666666701</v>
      </c>
      <c r="H68" s="157">
        <v>2.87969551345962</v>
      </c>
      <c r="I68" s="157">
        <v>2.01160657894737</v>
      </c>
      <c r="J68" s="15">
        <v>0.51948905057925998</v>
      </c>
      <c r="K68" s="15">
        <v>1.3316820293398499</v>
      </c>
      <c r="L68" s="15">
        <v>7.6920939634146297</v>
      </c>
      <c r="M68" s="15">
        <v>0.82663958868894605</v>
      </c>
      <c r="N68" s="15">
        <v>1.68366872928177</v>
      </c>
      <c r="O68" s="15">
        <v>11.6259044145873</v>
      </c>
      <c r="P68" s="15">
        <v>0.74817268803945702</v>
      </c>
      <c r="Q68" s="15">
        <v>1.3859678462477101</v>
      </c>
      <c r="R68" s="157">
        <v>18.240515989999999</v>
      </c>
      <c r="S68" s="15">
        <v>0.30059865000000002</v>
      </c>
      <c r="T68" s="15">
        <v>2.08951824283099</v>
      </c>
      <c r="U68" s="15">
        <v>5.1727514966402</v>
      </c>
      <c r="V68" s="15">
        <v>1.7502095790115899</v>
      </c>
      <c r="W68" s="15">
        <v>2.1055732763880401</v>
      </c>
      <c r="X68" s="15">
        <v>6.0111200729999998</v>
      </c>
      <c r="Y68" s="15">
        <v>5.1889391092129404</v>
      </c>
      <c r="Z68" s="15">
        <v>0.67211926605504602</v>
      </c>
      <c r="AA68" s="15">
        <v>0.39079389642416801</v>
      </c>
      <c r="AB68" s="15" t="s">
        <v>18</v>
      </c>
      <c r="AC68" s="15" t="s">
        <v>18</v>
      </c>
      <c r="AD68" s="15" t="s">
        <v>18</v>
      </c>
      <c r="AE68" s="15" t="s">
        <v>18</v>
      </c>
      <c r="AF68" s="15" t="s">
        <v>18</v>
      </c>
      <c r="AG68" s="15">
        <v>0</v>
      </c>
      <c r="AH68" s="15" t="s">
        <v>18</v>
      </c>
    </row>
  </sheetData>
  <autoFilter ref="A1:AG70" xr:uid="{6EE4FEB5-49D5-DF45-93F2-B2C91B5FA3E3}"/>
  <pageMargins left="0.75" right="0.75" top="1" bottom="1" header="0.5" footer="0.5"/>
  <pageSetup orientation="landscape" horizontalDpi="4294967292" verticalDpi="429496729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3:AB34"/>
  <sheetViews>
    <sheetView topLeftCell="A6" zoomScale="131" zoomScaleNormal="75" zoomScalePageLayoutView="75" workbookViewId="0">
      <selection activeCell="B14" sqref="B14"/>
    </sheetView>
  </sheetViews>
  <sheetFormatPr baseColWidth="10" defaultRowHeight="16"/>
  <cols>
    <col min="1" max="1" width="10.83203125" style="15" customWidth="1"/>
    <col min="2" max="2" width="8" style="15" customWidth="1"/>
    <col min="3" max="3" width="11" style="15" customWidth="1"/>
    <col min="4" max="4" width="10.33203125" style="15" customWidth="1"/>
    <col min="5" max="5" width="15.83203125" style="15" bestFit="1" customWidth="1"/>
    <col min="6" max="6" width="17.5" style="15" customWidth="1"/>
    <col min="7" max="7" width="6.1640625" style="15" bestFit="1" customWidth="1"/>
    <col min="8" max="9" width="10.33203125" style="15" customWidth="1"/>
    <col min="10" max="10" width="9" style="15" customWidth="1"/>
    <col min="11" max="11" width="10.6640625" style="15" customWidth="1"/>
    <col min="12" max="12" width="6.1640625" style="15" bestFit="1" customWidth="1"/>
    <col min="13" max="13" width="9.1640625" style="15" customWidth="1"/>
    <col min="14" max="14" width="11.1640625" style="15" customWidth="1"/>
    <col min="15" max="15" width="8.33203125" style="15" bestFit="1" customWidth="1"/>
    <col min="16" max="16" width="11.5" style="15" bestFit="1" customWidth="1"/>
    <col min="17" max="17" width="9" style="15" bestFit="1" customWidth="1"/>
    <col min="18" max="18" width="10.6640625" style="15" customWidth="1"/>
    <col min="19" max="19" width="7.83203125" style="15" bestFit="1" customWidth="1"/>
    <col min="20" max="20" width="8.1640625" style="15" bestFit="1" customWidth="1"/>
    <col min="21" max="16384" width="10.83203125" style="15"/>
  </cols>
  <sheetData>
    <row r="3" spans="2:28"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</row>
    <row r="4" spans="2:28">
      <c r="B4" s="34"/>
      <c r="C4" s="34"/>
      <c r="D4" s="34"/>
      <c r="E4" s="34"/>
      <c r="F4" s="34"/>
      <c r="G4" s="213" t="s">
        <v>262</v>
      </c>
      <c r="H4" s="214"/>
      <c r="I4" s="214"/>
      <c r="J4" s="214"/>
      <c r="K4" s="214"/>
      <c r="L4" s="214"/>
      <c r="M4" s="214"/>
      <c r="N4" s="214"/>
      <c r="O4" s="214"/>
      <c r="P4" s="214"/>
      <c r="Q4" s="214"/>
      <c r="R4" s="214"/>
      <c r="S4" s="214"/>
      <c r="T4" s="214"/>
      <c r="U4" s="214"/>
      <c r="V4" s="214"/>
      <c r="W4" s="214"/>
      <c r="X4" s="214"/>
      <c r="Y4" s="214"/>
      <c r="Z4" s="214"/>
      <c r="AA4" s="215"/>
      <c r="AB4" s="34"/>
    </row>
    <row r="5" spans="2:28">
      <c r="B5" s="34"/>
      <c r="C5" s="34"/>
      <c r="D5" s="34"/>
      <c r="E5" s="34"/>
      <c r="F5" s="34"/>
      <c r="G5" s="213" t="s">
        <v>369</v>
      </c>
      <c r="H5" s="220"/>
      <c r="I5" s="213" t="s">
        <v>370</v>
      </c>
      <c r="J5" s="214"/>
      <c r="K5" s="214"/>
      <c r="L5" s="214"/>
      <c r="M5" s="214"/>
      <c r="N5" s="214"/>
      <c r="O5" s="214"/>
      <c r="P5" s="214"/>
      <c r="Q5" s="215"/>
      <c r="R5" s="219" t="s">
        <v>261</v>
      </c>
      <c r="S5" s="214"/>
      <c r="T5" s="214"/>
      <c r="U5" s="214"/>
      <c r="V5" s="214"/>
      <c r="W5" s="214"/>
      <c r="X5" s="214"/>
      <c r="Y5" s="214"/>
      <c r="Z5" s="214"/>
      <c r="AA5" s="215"/>
      <c r="AB5" s="34"/>
    </row>
    <row r="6" spans="2:28" ht="51">
      <c r="B6" s="34"/>
      <c r="C6" s="34"/>
      <c r="D6" s="34"/>
      <c r="E6" s="34"/>
      <c r="F6" s="34"/>
      <c r="G6" s="35"/>
      <c r="H6" s="34"/>
      <c r="I6" s="213" t="s">
        <v>260</v>
      </c>
      <c r="J6" s="214"/>
      <c r="K6" s="215"/>
      <c r="L6" s="219" t="s">
        <v>367</v>
      </c>
      <c r="M6" s="214"/>
      <c r="N6" s="215"/>
      <c r="O6" s="219" t="s">
        <v>368</v>
      </c>
      <c r="P6" s="214"/>
      <c r="Q6" s="214"/>
      <c r="R6" s="42" t="s">
        <v>259</v>
      </c>
      <c r="S6" s="42" t="s">
        <v>269</v>
      </c>
      <c r="T6" s="218" t="s">
        <v>258</v>
      </c>
      <c r="U6" s="218"/>
      <c r="V6" s="42" t="s">
        <v>257</v>
      </c>
      <c r="W6" s="42" t="s">
        <v>256</v>
      </c>
      <c r="X6" s="218" t="s">
        <v>255</v>
      </c>
      <c r="Y6" s="217"/>
      <c r="Z6" s="216" t="s">
        <v>254</v>
      </c>
      <c r="AA6" s="217"/>
      <c r="AB6" s="34"/>
    </row>
    <row r="7" spans="2:28">
      <c r="B7" s="34"/>
      <c r="C7" s="36" t="s">
        <v>8</v>
      </c>
      <c r="D7" s="27" t="s">
        <v>11</v>
      </c>
      <c r="E7" s="27" t="s">
        <v>10</v>
      </c>
      <c r="F7" s="27" t="s">
        <v>253</v>
      </c>
      <c r="G7" s="37" t="s">
        <v>250</v>
      </c>
      <c r="H7" s="37" t="s">
        <v>248</v>
      </c>
      <c r="I7" s="28" t="s">
        <v>250</v>
      </c>
      <c r="J7" s="37" t="s">
        <v>252</v>
      </c>
      <c r="K7" s="27" t="s">
        <v>251</v>
      </c>
      <c r="L7" s="37" t="s">
        <v>250</v>
      </c>
      <c r="M7" s="37" t="s">
        <v>252</v>
      </c>
      <c r="N7" s="27" t="s">
        <v>251</v>
      </c>
      <c r="O7" s="37" t="s">
        <v>250</v>
      </c>
      <c r="P7" s="37" t="s">
        <v>252</v>
      </c>
      <c r="Q7" s="37" t="s">
        <v>251</v>
      </c>
      <c r="R7" s="36" t="s">
        <v>250</v>
      </c>
      <c r="S7" s="36" t="s">
        <v>250</v>
      </c>
      <c r="T7" s="37" t="s">
        <v>249</v>
      </c>
      <c r="U7" s="37" t="s">
        <v>248</v>
      </c>
      <c r="V7" s="36" t="s">
        <v>249</v>
      </c>
      <c r="W7" s="36" t="s">
        <v>249</v>
      </c>
      <c r="X7" s="37" t="s">
        <v>249</v>
      </c>
      <c r="Y7" s="27" t="s">
        <v>248</v>
      </c>
      <c r="Z7" s="37" t="s">
        <v>249</v>
      </c>
      <c r="AA7" s="27" t="s">
        <v>248</v>
      </c>
      <c r="AB7" s="34"/>
    </row>
    <row r="8" spans="2:28">
      <c r="B8" s="34"/>
      <c r="C8" s="35">
        <v>1</v>
      </c>
      <c r="D8" s="205" t="s">
        <v>363</v>
      </c>
      <c r="E8" s="208" t="s">
        <v>4</v>
      </c>
      <c r="F8" s="26" t="s">
        <v>241</v>
      </c>
      <c r="G8" s="35">
        <v>0.79100000000000004</v>
      </c>
      <c r="H8" s="44">
        <v>0.45800000000000002</v>
      </c>
      <c r="I8" s="35">
        <v>389.3</v>
      </c>
      <c r="J8" s="34">
        <v>1.592374</v>
      </c>
      <c r="K8" s="24">
        <v>1.0630774999999999</v>
      </c>
      <c r="L8" s="34">
        <v>278.8</v>
      </c>
      <c r="M8" s="34">
        <v>1.679449</v>
      </c>
      <c r="N8" s="24">
        <v>0.96145769999999997</v>
      </c>
      <c r="O8" s="34">
        <v>300</v>
      </c>
      <c r="P8" s="34">
        <v>1.478367</v>
      </c>
      <c r="Q8" s="25">
        <v>0.91210840000000004</v>
      </c>
      <c r="R8" s="43">
        <v>338</v>
      </c>
      <c r="S8" s="43">
        <v>1341</v>
      </c>
      <c r="T8" s="44">
        <v>-18.384</v>
      </c>
      <c r="U8" s="48" t="s">
        <v>244</v>
      </c>
      <c r="V8" s="49">
        <v>-18.009</v>
      </c>
      <c r="W8" s="49">
        <v>-4.1517999999999997</v>
      </c>
      <c r="X8" s="44">
        <v>3.7477999999999998</v>
      </c>
      <c r="Y8" s="46" t="s">
        <v>244</v>
      </c>
      <c r="Z8" s="44">
        <v>-25.013999999999999</v>
      </c>
      <c r="AA8" s="46" t="s">
        <v>244</v>
      </c>
      <c r="AB8" s="34"/>
    </row>
    <row r="9" spans="2:28">
      <c r="B9" s="34"/>
      <c r="C9" s="35">
        <v>2</v>
      </c>
      <c r="D9" s="206"/>
      <c r="E9" s="209"/>
      <c r="F9" s="26" t="s">
        <v>240</v>
      </c>
      <c r="G9" s="35">
        <v>5.3890000000000002</v>
      </c>
      <c r="H9" s="44" t="s">
        <v>245</v>
      </c>
      <c r="I9" s="35">
        <v>449.7</v>
      </c>
      <c r="J9" s="34">
        <v>0.94257009999999997</v>
      </c>
      <c r="K9" s="24">
        <v>0.93731240000000005</v>
      </c>
      <c r="L9" s="34">
        <v>681.9</v>
      </c>
      <c r="M9" s="34">
        <v>1.412666</v>
      </c>
      <c r="N9" s="24">
        <v>0.78672889999999995</v>
      </c>
      <c r="O9" s="34">
        <v>489.1</v>
      </c>
      <c r="P9" s="34">
        <v>1.1618645000000001</v>
      </c>
      <c r="Q9" s="25">
        <v>0.8063015</v>
      </c>
      <c r="R9" s="43">
        <v>438.2</v>
      </c>
      <c r="S9" s="43">
        <v>1633</v>
      </c>
      <c r="T9" s="48">
        <v>-22.077000000000002</v>
      </c>
      <c r="U9" s="48" t="s">
        <v>244</v>
      </c>
      <c r="V9" s="49">
        <v>-9.0609999999999999</v>
      </c>
      <c r="W9" s="49">
        <v>-28.984999999999999</v>
      </c>
      <c r="X9" s="48">
        <v>-32.454000000000001</v>
      </c>
      <c r="Y9" s="46" t="s">
        <v>244</v>
      </c>
      <c r="Z9" s="44">
        <v>-3.3468</v>
      </c>
      <c r="AA9" s="46" t="s">
        <v>246</v>
      </c>
      <c r="AB9" s="34"/>
    </row>
    <row r="10" spans="2:28">
      <c r="B10" s="34"/>
      <c r="C10" s="35"/>
      <c r="D10" s="206"/>
      <c r="E10" s="209"/>
      <c r="F10" s="26" t="s">
        <v>239</v>
      </c>
      <c r="G10" s="35">
        <v>1.6839999999999999</v>
      </c>
      <c r="H10" s="44">
        <v>0.19400000000000001</v>
      </c>
      <c r="I10" s="35">
        <v>830.8</v>
      </c>
      <c r="J10" s="34">
        <v>2.5689250000000001</v>
      </c>
      <c r="K10" s="24">
        <v>1.4465250000000001</v>
      </c>
      <c r="L10" s="34">
        <v>460.6</v>
      </c>
      <c r="M10" s="34">
        <v>3.1389589999999998</v>
      </c>
      <c r="N10" s="24">
        <v>1.391276</v>
      </c>
      <c r="O10" s="34">
        <v>568.6</v>
      </c>
      <c r="P10" s="34">
        <v>2.6930049999999999</v>
      </c>
      <c r="Q10" s="25">
        <v>1.2263820000000001</v>
      </c>
      <c r="R10" s="43">
        <v>745.7</v>
      </c>
      <c r="S10" s="43">
        <v>465</v>
      </c>
      <c r="T10" s="48">
        <v>-26.178000000000001</v>
      </c>
      <c r="U10" s="48" t="s">
        <v>244</v>
      </c>
      <c r="V10" s="49">
        <v>-31.222999999999999</v>
      </c>
      <c r="W10" s="49">
        <v>-21.82</v>
      </c>
      <c r="X10" s="48">
        <v>-12.725</v>
      </c>
      <c r="Y10" s="46" t="s">
        <v>244</v>
      </c>
      <c r="Z10" s="44">
        <v>-19.440000000000001</v>
      </c>
      <c r="AA10" s="46" t="s">
        <v>244</v>
      </c>
      <c r="AB10" s="34"/>
    </row>
    <row r="11" spans="2:28">
      <c r="B11" s="34"/>
      <c r="C11" s="35"/>
      <c r="D11" s="206"/>
      <c r="E11" s="209"/>
      <c r="F11" s="26" t="s">
        <v>238</v>
      </c>
      <c r="G11" s="35">
        <v>4.7E-2</v>
      </c>
      <c r="H11" s="44">
        <v>0.95399999999999996</v>
      </c>
      <c r="I11" s="35">
        <v>1089</v>
      </c>
      <c r="J11" s="34">
        <v>2.0861969999999999</v>
      </c>
      <c r="K11" s="24">
        <v>1.0638970999999999</v>
      </c>
      <c r="L11" s="34">
        <v>562</v>
      </c>
      <c r="M11" s="34">
        <v>2.2079</v>
      </c>
      <c r="N11" s="24">
        <v>0.84760809999999998</v>
      </c>
      <c r="O11" s="34">
        <v>451.6</v>
      </c>
      <c r="P11" s="34">
        <v>2.1735009999999999</v>
      </c>
      <c r="Q11" s="25">
        <v>0.88178000000000001</v>
      </c>
      <c r="R11" s="43">
        <v>2363</v>
      </c>
      <c r="S11" s="43">
        <v>695.9</v>
      </c>
      <c r="T11" s="48">
        <v>-46.039000000000001</v>
      </c>
      <c r="U11" s="48" t="s">
        <v>244</v>
      </c>
      <c r="V11" s="49">
        <v>-52.463999999999999</v>
      </c>
      <c r="W11" s="49">
        <v>-35.76</v>
      </c>
      <c r="X11" s="48">
        <v>68.441000000000003</v>
      </c>
      <c r="Y11" s="46" t="s">
        <v>244</v>
      </c>
      <c r="Z11" s="44">
        <v>-10.856</v>
      </c>
      <c r="AA11" s="46" t="s">
        <v>244</v>
      </c>
      <c r="AB11" s="34"/>
    </row>
    <row r="12" spans="2:28">
      <c r="B12" s="34"/>
      <c r="C12" s="35"/>
      <c r="D12" s="206"/>
      <c r="E12" s="209"/>
      <c r="F12" s="26" t="s">
        <v>237</v>
      </c>
      <c r="G12" s="35">
        <v>1.796</v>
      </c>
      <c r="H12" s="44">
        <v>0.17499999999999999</v>
      </c>
      <c r="I12" s="35">
        <v>1044</v>
      </c>
      <c r="J12" s="34">
        <v>2.812627</v>
      </c>
      <c r="K12" s="24">
        <v>1.458127</v>
      </c>
      <c r="L12" s="34">
        <v>695.9</v>
      </c>
      <c r="M12" s="34">
        <v>3.4324910000000002</v>
      </c>
      <c r="N12" s="24">
        <v>1.3692839999999999</v>
      </c>
      <c r="O12" s="34">
        <v>747</v>
      </c>
      <c r="P12" s="34">
        <v>2.8809659999999999</v>
      </c>
      <c r="Q12" s="25">
        <v>1.2387539999999999</v>
      </c>
      <c r="R12" s="43">
        <v>866.4</v>
      </c>
      <c r="S12" s="43">
        <v>431.3</v>
      </c>
      <c r="T12" s="48">
        <v>-27.193999999999999</v>
      </c>
      <c r="U12" s="48" t="s">
        <v>244</v>
      </c>
      <c r="V12" s="49">
        <v>-23.66</v>
      </c>
      <c r="W12" s="49">
        <v>-12.986000000000001</v>
      </c>
      <c r="X12" s="48">
        <v>-26.052</v>
      </c>
      <c r="Y12" s="46" t="s">
        <v>244</v>
      </c>
      <c r="Z12" s="44">
        <v>-15.933999999999999</v>
      </c>
      <c r="AA12" s="46" t="s">
        <v>244</v>
      </c>
      <c r="AB12" s="34"/>
    </row>
    <row r="13" spans="2:28">
      <c r="B13" s="34"/>
      <c r="C13" s="38"/>
      <c r="D13" s="207"/>
      <c r="E13" s="210"/>
      <c r="F13" s="26" t="s">
        <v>236</v>
      </c>
      <c r="G13" s="38">
        <v>4.7779999999999996</v>
      </c>
      <c r="H13" s="45" t="s">
        <v>247</v>
      </c>
      <c r="I13" s="38">
        <v>78.92</v>
      </c>
      <c r="J13" s="33">
        <v>1.4562390000000001</v>
      </c>
      <c r="K13" s="23">
        <v>0.99380959999999996</v>
      </c>
      <c r="L13" s="33">
        <v>88.81</v>
      </c>
      <c r="M13" s="33">
        <v>2.1575980000000001</v>
      </c>
      <c r="N13" s="23">
        <v>1.0793489999999999</v>
      </c>
      <c r="O13" s="33">
        <v>166.6</v>
      </c>
      <c r="P13" s="33">
        <v>1.985887</v>
      </c>
      <c r="Q13" s="33">
        <v>1.0191239000000001</v>
      </c>
      <c r="R13" s="39">
        <v>9.6440000000000001</v>
      </c>
      <c r="S13" s="39">
        <v>157.6</v>
      </c>
      <c r="T13" s="45">
        <v>7.4771000000000001</v>
      </c>
      <c r="U13" s="45" t="s">
        <v>244</v>
      </c>
      <c r="V13" s="50">
        <v>-16.992000000000001</v>
      </c>
      <c r="W13" s="50">
        <v>-25.137</v>
      </c>
      <c r="X13" s="45">
        <v>9.7492999999999999</v>
      </c>
      <c r="Y13" s="47" t="s">
        <v>244</v>
      </c>
      <c r="Z13" s="44">
        <v>-5.7690999999999999</v>
      </c>
      <c r="AA13" s="46" t="s">
        <v>244</v>
      </c>
      <c r="AB13" s="34"/>
    </row>
    <row r="14" spans="2:28" ht="68">
      <c r="B14" s="34"/>
      <c r="C14" s="39">
        <v>1</v>
      </c>
      <c r="D14" s="119" t="s">
        <v>364</v>
      </c>
      <c r="E14" s="40" t="s">
        <v>3</v>
      </c>
      <c r="F14" s="41" t="s">
        <v>2</v>
      </c>
      <c r="G14" s="38">
        <v>1.2270000000000001</v>
      </c>
      <c r="H14" s="45">
        <v>0.30099999999999999</v>
      </c>
      <c r="I14" s="38">
        <v>300.7</v>
      </c>
      <c r="J14" s="33">
        <v>0.74824939999999995</v>
      </c>
      <c r="K14" s="23">
        <v>0.65288820000000003</v>
      </c>
      <c r="L14" s="33">
        <v>1021</v>
      </c>
      <c r="M14" s="33">
        <v>0.82819109999999996</v>
      </c>
      <c r="N14" s="23">
        <v>0.64082329999999998</v>
      </c>
      <c r="O14" s="33">
        <v>506.7</v>
      </c>
      <c r="P14" s="33">
        <v>0.79511509999999996</v>
      </c>
      <c r="Q14" s="33">
        <v>0.588534</v>
      </c>
      <c r="R14" s="39">
        <v>97.98</v>
      </c>
      <c r="S14" s="39">
        <v>354.2</v>
      </c>
      <c r="T14" s="45">
        <v>7.6711</v>
      </c>
      <c r="U14" s="45" t="s">
        <v>244</v>
      </c>
      <c r="V14" s="50">
        <v>-14.847</v>
      </c>
      <c r="W14" s="50">
        <v>-34.874000000000002</v>
      </c>
      <c r="X14" s="45">
        <v>39.848999999999997</v>
      </c>
      <c r="Y14" s="46" t="s">
        <v>244</v>
      </c>
      <c r="Z14" s="51">
        <v>13.069000000000001</v>
      </c>
      <c r="AA14" s="52" t="s">
        <v>244</v>
      </c>
      <c r="AB14" s="34"/>
    </row>
    <row r="15" spans="2:28">
      <c r="B15" s="34"/>
      <c r="C15" s="35">
        <v>1</v>
      </c>
      <c r="D15" s="208" t="s">
        <v>270</v>
      </c>
      <c r="E15" s="208" t="s">
        <v>4</v>
      </c>
      <c r="F15" s="26" t="s">
        <v>235</v>
      </c>
      <c r="G15" s="35">
        <v>0.19600000000000001</v>
      </c>
      <c r="H15" s="46">
        <v>0.82299999999999995</v>
      </c>
      <c r="I15" s="34">
        <v>228.4</v>
      </c>
      <c r="J15" s="34">
        <v>1.2806839999999999</v>
      </c>
      <c r="K15" s="24">
        <v>0.69411429999999996</v>
      </c>
      <c r="L15" s="34">
        <v>569.79999999999995</v>
      </c>
      <c r="M15" s="34">
        <v>1.2500308</v>
      </c>
      <c r="N15" s="24">
        <v>0.61838939999999998</v>
      </c>
      <c r="O15" s="34">
        <v>618.29999999999995</v>
      </c>
      <c r="P15" s="34">
        <v>1.3118155</v>
      </c>
      <c r="Q15" s="25">
        <v>0.66671270000000005</v>
      </c>
      <c r="R15" s="43">
        <v>333.4</v>
      </c>
      <c r="S15" s="43">
        <v>2129</v>
      </c>
      <c r="T15" s="44">
        <v>-13.106</v>
      </c>
      <c r="U15" s="48" t="s">
        <v>244</v>
      </c>
      <c r="V15" s="49">
        <v>29.125</v>
      </c>
      <c r="W15" s="49">
        <v>-35.911000000000001</v>
      </c>
      <c r="X15" s="44">
        <v>-7.3341000000000003</v>
      </c>
      <c r="Y15" s="53" t="s">
        <v>244</v>
      </c>
      <c r="Z15" s="44">
        <v>-1.4297</v>
      </c>
      <c r="AA15" s="53">
        <v>0.153</v>
      </c>
      <c r="AB15" s="34"/>
    </row>
    <row r="16" spans="2:28">
      <c r="B16" s="34"/>
      <c r="C16" s="35">
        <v>2</v>
      </c>
      <c r="D16" s="209"/>
      <c r="E16" s="209"/>
      <c r="F16" s="26" t="s">
        <v>234</v>
      </c>
      <c r="G16" s="118">
        <v>1.925</v>
      </c>
      <c r="H16" s="46">
        <v>0.155</v>
      </c>
      <c r="I16" s="34">
        <v>353.8</v>
      </c>
      <c r="J16" s="34">
        <v>5.1136790000000003</v>
      </c>
      <c r="K16" s="24">
        <v>5.3559739999999998</v>
      </c>
      <c r="L16" s="34">
        <v>231.5</v>
      </c>
      <c r="M16" s="34">
        <v>4.7560250000000002</v>
      </c>
      <c r="N16" s="24">
        <v>3.8055569999999999</v>
      </c>
      <c r="O16" s="34">
        <v>224.7</v>
      </c>
      <c r="P16" s="34">
        <v>4.017773</v>
      </c>
      <c r="Q16" s="25">
        <v>3.0224540000000002</v>
      </c>
      <c r="R16" s="43">
        <v>210.4</v>
      </c>
      <c r="S16" s="43">
        <v>685.4</v>
      </c>
      <c r="T16" s="44">
        <v>19.334</v>
      </c>
      <c r="U16" s="48" t="s">
        <v>244</v>
      </c>
      <c r="V16" s="49">
        <v>-15.474</v>
      </c>
      <c r="W16" s="49">
        <v>6.3617999999999997</v>
      </c>
      <c r="X16" s="44">
        <v>-16.279</v>
      </c>
      <c r="Y16" s="46" t="s">
        <v>244</v>
      </c>
      <c r="Z16" s="44">
        <v>14.718999999999999</v>
      </c>
      <c r="AA16" s="46" t="s">
        <v>244</v>
      </c>
      <c r="AB16" s="34"/>
    </row>
    <row r="17" spans="2:28">
      <c r="B17" s="34"/>
      <c r="C17" s="35">
        <v>3</v>
      </c>
      <c r="D17" s="209"/>
      <c r="E17" s="209"/>
      <c r="F17" s="26" t="s">
        <v>233</v>
      </c>
      <c r="G17" s="118">
        <v>19.21</v>
      </c>
      <c r="H17" s="46" t="s">
        <v>244</v>
      </c>
      <c r="I17" s="34">
        <v>964.9</v>
      </c>
      <c r="J17" s="34">
        <v>1.4717290000000001</v>
      </c>
      <c r="K17" s="24">
        <v>1.229813</v>
      </c>
      <c r="L17" s="34">
        <v>478.6</v>
      </c>
      <c r="M17" s="34">
        <v>2.5600399999999999</v>
      </c>
      <c r="N17" s="24">
        <v>1.3759300000000001</v>
      </c>
      <c r="O17" s="34">
        <v>252</v>
      </c>
      <c r="P17" s="34">
        <v>2.4137040000000001</v>
      </c>
      <c r="Q17" s="25">
        <v>1.266437</v>
      </c>
      <c r="R17" s="43">
        <v>688.5</v>
      </c>
      <c r="S17" s="43">
        <v>1297</v>
      </c>
      <c r="T17" s="44">
        <v>-12.227</v>
      </c>
      <c r="U17" s="48" t="s">
        <v>244</v>
      </c>
      <c r="V17" s="49">
        <v>4.6405000000000003</v>
      </c>
      <c r="W17" s="49">
        <v>-35.017000000000003</v>
      </c>
      <c r="X17" s="44">
        <v>-17.268000000000001</v>
      </c>
      <c r="Y17" s="46" t="s">
        <v>244</v>
      </c>
      <c r="Z17" s="44">
        <v>-23.507999999999999</v>
      </c>
      <c r="AA17" s="46" t="s">
        <v>244</v>
      </c>
      <c r="AB17" s="34"/>
    </row>
    <row r="18" spans="2:28">
      <c r="B18" s="34"/>
      <c r="C18" s="35">
        <v>4</v>
      </c>
      <c r="D18" s="209"/>
      <c r="E18" s="209"/>
      <c r="F18" s="26" t="s">
        <v>232</v>
      </c>
      <c r="G18" s="35">
        <v>1.8540000000000001</v>
      </c>
      <c r="H18" s="46">
        <v>0.16600000000000001</v>
      </c>
      <c r="I18" s="34">
        <v>3040</v>
      </c>
      <c r="J18" s="34">
        <v>0.84777190000000002</v>
      </c>
      <c r="K18" s="24">
        <v>1.1014466999999999</v>
      </c>
      <c r="L18" s="34">
        <v>1669</v>
      </c>
      <c r="M18" s="34">
        <v>0.84850650000000005</v>
      </c>
      <c r="N18" s="24">
        <v>0.85048809999999997</v>
      </c>
      <c r="O18" s="34">
        <v>337.7</v>
      </c>
      <c r="P18" s="34">
        <v>1.0949247</v>
      </c>
      <c r="Q18" s="25">
        <v>0.75111919999999999</v>
      </c>
      <c r="R18" s="43">
        <v>1215</v>
      </c>
      <c r="S18" s="43">
        <v>1892</v>
      </c>
      <c r="T18" s="44">
        <v>-8.4525000000000006</v>
      </c>
      <c r="U18" s="48" t="s">
        <v>244</v>
      </c>
      <c r="V18" s="49">
        <v>10.581</v>
      </c>
      <c r="W18" s="49">
        <v>-21.826000000000001</v>
      </c>
      <c r="X18" s="44">
        <v>-27.905999999999999</v>
      </c>
      <c r="Y18" s="46" t="s">
        <v>244</v>
      </c>
      <c r="Z18" s="44">
        <v>14.98</v>
      </c>
      <c r="AA18" s="46" t="s">
        <v>244</v>
      </c>
      <c r="AB18" s="34"/>
    </row>
    <row r="19" spans="2:28">
      <c r="B19" s="34"/>
      <c r="C19" s="35">
        <v>5</v>
      </c>
      <c r="D19" s="209"/>
      <c r="E19" s="211"/>
      <c r="F19" s="26" t="s">
        <v>231</v>
      </c>
      <c r="G19" s="35">
        <v>3.7029999999999998</v>
      </c>
      <c r="H19" s="46" t="s">
        <v>263</v>
      </c>
      <c r="I19" s="34">
        <v>1996</v>
      </c>
      <c r="J19" s="34">
        <v>5.1909999999999998</v>
      </c>
      <c r="K19" s="24">
        <v>5.15</v>
      </c>
      <c r="L19" s="34">
        <v>1046</v>
      </c>
      <c r="M19" s="34">
        <v>3.376404</v>
      </c>
      <c r="N19" s="24">
        <v>3.153197</v>
      </c>
      <c r="O19" s="34">
        <v>1103</v>
      </c>
      <c r="P19" s="34">
        <v>2.361748</v>
      </c>
      <c r="Q19" s="25">
        <v>2.3273600000000001</v>
      </c>
      <c r="R19" s="43">
        <v>1823</v>
      </c>
      <c r="S19" s="43">
        <v>941.9</v>
      </c>
      <c r="T19" s="44">
        <v>26.151</v>
      </c>
      <c r="U19" s="48" t="s">
        <v>244</v>
      </c>
      <c r="V19" s="49">
        <v>-53.293999999999997</v>
      </c>
      <c r="W19" s="49">
        <v>58.866</v>
      </c>
      <c r="X19" s="44">
        <v>8.2645</v>
      </c>
      <c r="Y19" s="46" t="s">
        <v>244</v>
      </c>
      <c r="Z19" s="44">
        <v>0.76100999999999996</v>
      </c>
      <c r="AA19" s="46">
        <v>0.44679999999999997</v>
      </c>
      <c r="AB19" s="34"/>
    </row>
    <row r="20" spans="2:28">
      <c r="B20" s="34"/>
      <c r="C20" s="35">
        <v>6</v>
      </c>
      <c r="D20" s="209"/>
      <c r="E20" s="212" t="s">
        <v>3</v>
      </c>
      <c r="F20" s="197" t="s">
        <v>230</v>
      </c>
      <c r="G20" s="35">
        <v>10.15</v>
      </c>
      <c r="H20" s="46" t="s">
        <v>246</v>
      </c>
      <c r="I20" s="34">
        <v>434.7</v>
      </c>
      <c r="J20" s="34">
        <v>0.88003730000000002</v>
      </c>
      <c r="K20" s="24">
        <v>0.74522790000000005</v>
      </c>
      <c r="L20" s="34">
        <v>421</v>
      </c>
      <c r="M20" s="34">
        <v>1.4411715</v>
      </c>
      <c r="N20" s="24">
        <v>0.82220669999999996</v>
      </c>
      <c r="O20" s="34">
        <v>236.7</v>
      </c>
      <c r="P20" s="34">
        <v>1.3380577</v>
      </c>
      <c r="Q20" s="25">
        <v>0.87059880000000001</v>
      </c>
      <c r="R20" s="43">
        <v>338.3</v>
      </c>
      <c r="S20" s="43">
        <v>56.1</v>
      </c>
      <c r="T20" s="48">
        <v>-22.082999999999998</v>
      </c>
      <c r="U20" s="44" t="s">
        <v>244</v>
      </c>
      <c r="V20" s="49">
        <v>-6.5820999999999996</v>
      </c>
      <c r="W20" s="49">
        <v>-35.076000000000001</v>
      </c>
      <c r="X20" s="48">
        <v>-36.514000000000003</v>
      </c>
      <c r="Y20" s="46" t="s">
        <v>244</v>
      </c>
      <c r="Z20" s="44">
        <v>-21.760999999999999</v>
      </c>
      <c r="AA20" s="46" t="s">
        <v>244</v>
      </c>
      <c r="AB20" s="34"/>
    </row>
    <row r="21" spans="2:28">
      <c r="B21" s="34"/>
      <c r="C21" s="35">
        <v>7</v>
      </c>
      <c r="D21" s="209"/>
      <c r="E21" s="209"/>
      <c r="F21" s="26" t="s">
        <v>229</v>
      </c>
      <c r="G21" s="35">
        <v>11.61</v>
      </c>
      <c r="H21" s="46" t="s">
        <v>244</v>
      </c>
      <c r="I21" s="34">
        <v>1366</v>
      </c>
      <c r="J21" s="34">
        <v>1.2879229999999999</v>
      </c>
      <c r="K21" s="24">
        <v>1.1895648000000001</v>
      </c>
      <c r="L21" s="34">
        <v>523</v>
      </c>
      <c r="M21" s="34">
        <v>1.932577</v>
      </c>
      <c r="N21" s="24">
        <v>0.99686319999999995</v>
      </c>
      <c r="O21" s="34">
        <v>379.3</v>
      </c>
      <c r="P21" s="34">
        <v>2.0215299999999998</v>
      </c>
      <c r="Q21" s="25">
        <v>0.91663430000000001</v>
      </c>
      <c r="R21" s="43">
        <v>1350</v>
      </c>
      <c r="S21" s="43">
        <v>82.36</v>
      </c>
      <c r="T21" s="48">
        <v>-7.2469999999999999</v>
      </c>
      <c r="U21" s="44" t="s">
        <v>244</v>
      </c>
      <c r="V21" s="49">
        <v>24.887</v>
      </c>
      <c r="W21" s="49">
        <v>-28.053000000000001</v>
      </c>
      <c r="X21" s="48">
        <v>3.657</v>
      </c>
      <c r="Y21" s="46" t="s">
        <v>246</v>
      </c>
      <c r="Z21" s="44">
        <v>33.871000000000002</v>
      </c>
      <c r="AA21" s="46" t="s">
        <v>244</v>
      </c>
      <c r="AB21" s="34"/>
    </row>
    <row r="22" spans="2:28">
      <c r="B22" s="34"/>
      <c r="C22" s="35"/>
      <c r="D22" s="209"/>
      <c r="E22" s="209"/>
      <c r="F22" s="26" t="s">
        <v>228</v>
      </c>
      <c r="G22" s="35">
        <v>2.952</v>
      </c>
      <c r="H22" s="46">
        <v>0.06</v>
      </c>
      <c r="I22" s="34">
        <v>1026</v>
      </c>
      <c r="J22" s="34">
        <v>11.023106</v>
      </c>
      <c r="K22" s="24">
        <v>7.3031139999999999</v>
      </c>
      <c r="L22" s="34">
        <v>500.7</v>
      </c>
      <c r="M22" s="34">
        <v>10.292645</v>
      </c>
      <c r="N22" s="24">
        <v>5.435613</v>
      </c>
      <c r="O22" s="34">
        <v>419.5</v>
      </c>
      <c r="P22" s="34">
        <v>8.9678249999999995</v>
      </c>
      <c r="Q22" s="25">
        <v>4.4099950000000003</v>
      </c>
      <c r="R22" s="43">
        <v>601.29999999999995</v>
      </c>
      <c r="S22" s="43">
        <v>48.84</v>
      </c>
      <c r="T22" s="48">
        <v>29.504999999999999</v>
      </c>
      <c r="U22" s="44" t="s">
        <v>244</v>
      </c>
      <c r="V22" s="49">
        <v>-19.114000000000001</v>
      </c>
      <c r="W22" s="49">
        <v>11.327</v>
      </c>
      <c r="X22" s="48">
        <v>-23.257999999999999</v>
      </c>
      <c r="Y22" s="44" t="s">
        <v>244</v>
      </c>
      <c r="Z22" s="54">
        <v>23.902000000000001</v>
      </c>
      <c r="AA22" s="46" t="s">
        <v>244</v>
      </c>
      <c r="AB22" s="34"/>
    </row>
    <row r="23" spans="2:28">
      <c r="B23" s="34"/>
      <c r="C23" s="35">
        <v>8</v>
      </c>
      <c r="D23" s="209"/>
      <c r="E23" s="209"/>
      <c r="F23" s="26" t="s">
        <v>227</v>
      </c>
      <c r="G23" s="35">
        <v>11.88</v>
      </c>
      <c r="H23" s="46" t="s">
        <v>244</v>
      </c>
      <c r="I23" s="34">
        <v>448.3</v>
      </c>
      <c r="J23" s="34">
        <v>0.2088882</v>
      </c>
      <c r="K23" s="24">
        <v>0.35047250000000002</v>
      </c>
      <c r="L23" s="34">
        <v>519.70000000000005</v>
      </c>
      <c r="M23" s="34">
        <v>0.49399599999999999</v>
      </c>
      <c r="N23" s="24">
        <v>0.54544749999999997</v>
      </c>
      <c r="O23" s="34">
        <v>275.10000000000002</v>
      </c>
      <c r="P23" s="34">
        <v>0.45875379999999999</v>
      </c>
      <c r="Q23" s="25">
        <v>0.52252180000000004</v>
      </c>
      <c r="R23" s="43">
        <v>358.7</v>
      </c>
      <c r="S23" s="43">
        <v>70.13</v>
      </c>
      <c r="T23" s="48">
        <v>-27.416</v>
      </c>
      <c r="U23" s="44" t="s">
        <v>244</v>
      </c>
      <c r="V23" s="49">
        <v>-7.3837999999999999</v>
      </c>
      <c r="W23" s="49">
        <v>-21.988</v>
      </c>
      <c r="X23" s="44">
        <v>7.3108000000000004</v>
      </c>
      <c r="Y23" s="46" t="s">
        <v>244</v>
      </c>
      <c r="Z23" s="44">
        <v>-2.3235000000000001</v>
      </c>
      <c r="AA23" s="46" t="s">
        <v>247</v>
      </c>
      <c r="AB23" s="34"/>
    </row>
    <row r="24" spans="2:28">
      <c r="B24" s="34"/>
      <c r="C24" s="35">
        <v>9</v>
      </c>
      <c r="D24" s="209"/>
      <c r="E24" s="209"/>
      <c r="F24" s="26" t="s">
        <v>226</v>
      </c>
      <c r="G24" s="35">
        <v>1.4119999999999999</v>
      </c>
      <c r="H24" s="46">
        <v>0.252</v>
      </c>
      <c r="I24" s="34">
        <v>621.29999999999995</v>
      </c>
      <c r="J24" s="34">
        <v>1.8233900000000001</v>
      </c>
      <c r="K24" s="24">
        <v>0.85982119999999995</v>
      </c>
      <c r="L24" s="34">
        <v>476.2</v>
      </c>
      <c r="M24" s="34">
        <v>1.607132</v>
      </c>
      <c r="N24" s="24">
        <v>0.79910859999999995</v>
      </c>
      <c r="O24" s="34">
        <v>866.1</v>
      </c>
      <c r="P24" s="34">
        <v>1.6387640000000001</v>
      </c>
      <c r="Q24" s="25">
        <v>0.99525799999999998</v>
      </c>
      <c r="R24" s="43">
        <v>804.5</v>
      </c>
      <c r="S24" s="43">
        <v>205.1</v>
      </c>
      <c r="T24" s="48">
        <v>45.863999999999997</v>
      </c>
      <c r="U24" s="44" t="s">
        <v>244</v>
      </c>
      <c r="V24" s="49">
        <v>42.027999999999999</v>
      </c>
      <c r="W24" s="49">
        <v>-35.813000000000002</v>
      </c>
      <c r="X24" s="48">
        <v>-16.396999999999998</v>
      </c>
      <c r="Y24" s="46" t="s">
        <v>244</v>
      </c>
      <c r="Z24" s="44">
        <v>37.481999999999999</v>
      </c>
      <c r="AA24" s="46" t="s">
        <v>244</v>
      </c>
      <c r="AB24" s="34"/>
    </row>
    <row r="25" spans="2:28">
      <c r="B25" s="34"/>
      <c r="C25" s="35">
        <v>10</v>
      </c>
      <c r="D25" s="209"/>
      <c r="E25" s="209"/>
      <c r="F25" s="26" t="s">
        <v>225</v>
      </c>
      <c r="G25" s="35">
        <v>3.105</v>
      </c>
      <c r="H25" s="46">
        <v>5.2200000000000003E-2</v>
      </c>
      <c r="I25" s="34">
        <v>2982</v>
      </c>
      <c r="J25" s="34">
        <v>2.0892599999999999</v>
      </c>
      <c r="K25" s="24">
        <v>2.2379791</v>
      </c>
      <c r="L25" s="34">
        <v>1596</v>
      </c>
      <c r="M25" s="34">
        <v>1.6812009999999999</v>
      </c>
      <c r="N25" s="24">
        <v>1.3646784000000001</v>
      </c>
      <c r="O25" s="34">
        <v>1533</v>
      </c>
      <c r="P25" s="34">
        <v>1.1978139999999999</v>
      </c>
      <c r="Q25" s="25">
        <v>0.93412660000000003</v>
      </c>
      <c r="R25" s="43">
        <v>2489</v>
      </c>
      <c r="S25" s="43">
        <v>202.4</v>
      </c>
      <c r="T25" s="44">
        <v>18.75</v>
      </c>
      <c r="U25" s="48" t="s">
        <v>244</v>
      </c>
      <c r="V25" s="49">
        <v>-42.875999999999998</v>
      </c>
      <c r="W25" s="49">
        <v>81.12</v>
      </c>
      <c r="X25" s="48">
        <v>-20.056000000000001</v>
      </c>
      <c r="Y25" s="46" t="s">
        <v>244</v>
      </c>
      <c r="Z25" s="44">
        <v>-3.5213999999999999</v>
      </c>
      <c r="AA25" s="46" t="s">
        <v>246</v>
      </c>
      <c r="AB25" s="34"/>
    </row>
    <row r="26" spans="2:28">
      <c r="B26" s="34"/>
      <c r="C26" s="35">
        <v>11</v>
      </c>
      <c r="D26" s="209"/>
      <c r="E26" s="209"/>
      <c r="F26" s="26" t="s">
        <v>224</v>
      </c>
      <c r="G26" s="35">
        <v>17.059999999999999</v>
      </c>
      <c r="H26" s="46" t="s">
        <v>244</v>
      </c>
      <c r="I26" s="34">
        <v>814</v>
      </c>
      <c r="J26" s="34">
        <v>1.5083651</v>
      </c>
      <c r="K26" s="24">
        <v>0.98754129999999996</v>
      </c>
      <c r="L26" s="34">
        <v>1268</v>
      </c>
      <c r="M26" s="34">
        <v>0.82468779999999997</v>
      </c>
      <c r="N26" s="24">
        <v>0.82047939999999997</v>
      </c>
      <c r="O26" s="34">
        <v>346</v>
      </c>
      <c r="P26" s="34">
        <v>0.72641080000000002</v>
      </c>
      <c r="Q26" s="25">
        <v>0.70043529999999998</v>
      </c>
      <c r="R26" s="43">
        <v>1320</v>
      </c>
      <c r="S26" s="43">
        <v>82.14</v>
      </c>
      <c r="T26" s="44">
        <v>-1.5024</v>
      </c>
      <c r="U26" s="48">
        <v>0.13320000000000001</v>
      </c>
      <c r="V26" s="49">
        <v>40.965000000000003</v>
      </c>
      <c r="W26" s="49">
        <v>-47.543999999999997</v>
      </c>
      <c r="X26" s="48">
        <v>-7.9020999999999999</v>
      </c>
      <c r="Y26" s="44" t="s">
        <v>244</v>
      </c>
      <c r="Z26" s="54">
        <v>13.807</v>
      </c>
      <c r="AA26" s="46" t="s">
        <v>244</v>
      </c>
      <c r="AB26" s="34"/>
    </row>
    <row r="27" spans="2:28">
      <c r="B27" s="34"/>
      <c r="C27" s="35">
        <v>12</v>
      </c>
      <c r="D27" s="209"/>
      <c r="E27" s="209"/>
      <c r="F27" s="26" t="s">
        <v>223</v>
      </c>
      <c r="G27" s="35">
        <v>1.8089999999999999</v>
      </c>
      <c r="H27" s="46">
        <v>0.17299999999999999</v>
      </c>
      <c r="I27" s="34">
        <v>771</v>
      </c>
      <c r="J27" s="34">
        <v>1.5026010000000001</v>
      </c>
      <c r="K27" s="34">
        <v>0.76098639999999995</v>
      </c>
      <c r="L27" s="35">
        <v>609.20000000000005</v>
      </c>
      <c r="M27" s="34">
        <v>1.3864669999999999</v>
      </c>
      <c r="N27" s="24">
        <v>0.76355289999999998</v>
      </c>
      <c r="O27" s="34">
        <v>609.20000000000005</v>
      </c>
      <c r="P27" s="34">
        <v>1.2421819999999999</v>
      </c>
      <c r="Q27" s="25">
        <v>0.74557549999999995</v>
      </c>
      <c r="R27" s="43">
        <v>889.8</v>
      </c>
      <c r="S27" s="43">
        <v>66.709999999999994</v>
      </c>
      <c r="T27" s="44">
        <v>2.8014999999999999</v>
      </c>
      <c r="U27" s="48" t="s">
        <v>245</v>
      </c>
      <c r="V27" s="49">
        <v>34.965000000000003</v>
      </c>
      <c r="W27" s="49">
        <v>-57.43</v>
      </c>
      <c r="X27" s="48">
        <v>-33.414999999999999</v>
      </c>
      <c r="Y27" s="46" t="s">
        <v>244</v>
      </c>
      <c r="Z27" s="44">
        <v>14.047000000000001</v>
      </c>
      <c r="AA27" s="46" t="s">
        <v>244</v>
      </c>
      <c r="AB27" s="34"/>
    </row>
    <row r="28" spans="2:28">
      <c r="B28" s="34"/>
      <c r="C28" s="35">
        <v>13</v>
      </c>
      <c r="D28" s="209"/>
      <c r="E28" s="209"/>
      <c r="F28" s="26" t="s">
        <v>222</v>
      </c>
      <c r="G28" s="35">
        <v>3.1880000000000002</v>
      </c>
      <c r="H28" s="46" t="s">
        <v>263</v>
      </c>
      <c r="I28" s="34">
        <v>9336</v>
      </c>
      <c r="J28" s="34">
        <v>2.7030349999999999</v>
      </c>
      <c r="K28" s="24">
        <v>2.3367819999999999</v>
      </c>
      <c r="L28" s="34">
        <v>3875</v>
      </c>
      <c r="M28" s="34">
        <v>2.0481389999999999</v>
      </c>
      <c r="N28" s="24">
        <v>1.3416269999999999</v>
      </c>
      <c r="O28" s="34">
        <v>3084</v>
      </c>
      <c r="P28" s="34">
        <v>1.617534</v>
      </c>
      <c r="Q28" s="25">
        <v>1.035898</v>
      </c>
      <c r="R28" s="43">
        <v>5063</v>
      </c>
      <c r="S28" s="43">
        <v>698.3</v>
      </c>
      <c r="T28" s="44">
        <v>45.850999999999999</v>
      </c>
      <c r="U28" s="44" t="s">
        <v>244</v>
      </c>
      <c r="V28" s="49">
        <v>-38.31</v>
      </c>
      <c r="W28" s="49">
        <v>66.234999999999999</v>
      </c>
      <c r="X28" s="48">
        <v>6.7702999999999998</v>
      </c>
      <c r="Y28" s="46" t="s">
        <v>244</v>
      </c>
      <c r="Z28" s="44">
        <v>-3.2646000000000002</v>
      </c>
      <c r="AA28" s="46" t="s">
        <v>244</v>
      </c>
      <c r="AB28" s="34"/>
    </row>
    <row r="29" spans="2:28">
      <c r="B29" s="34"/>
      <c r="C29" s="35">
        <v>14</v>
      </c>
      <c r="D29" s="209"/>
      <c r="E29" s="209"/>
      <c r="F29" s="26" t="s">
        <v>221</v>
      </c>
      <c r="G29" s="35">
        <v>3.5</v>
      </c>
      <c r="H29" s="46" t="s">
        <v>263</v>
      </c>
      <c r="I29" s="34">
        <v>4144</v>
      </c>
      <c r="J29" s="34">
        <v>2.2556319999999999</v>
      </c>
      <c r="K29" s="24">
        <v>2.1682920000000001</v>
      </c>
      <c r="L29" s="34">
        <v>1854</v>
      </c>
      <c r="M29" s="34">
        <v>1.747047</v>
      </c>
      <c r="N29" s="24">
        <v>1.2473050999999999</v>
      </c>
      <c r="O29" s="34">
        <v>1431</v>
      </c>
      <c r="P29" s="34">
        <v>1.317331</v>
      </c>
      <c r="Q29" s="25">
        <v>0.96242340000000004</v>
      </c>
      <c r="R29" s="43">
        <v>1562</v>
      </c>
      <c r="S29" s="43">
        <v>423.6</v>
      </c>
      <c r="T29" s="44">
        <v>21.823</v>
      </c>
      <c r="U29" s="44" t="s">
        <v>244</v>
      </c>
      <c r="V29" s="49">
        <v>-47.218000000000004</v>
      </c>
      <c r="W29" s="49">
        <v>75.274000000000001</v>
      </c>
      <c r="X29" s="48">
        <v>-1.6123000000000001</v>
      </c>
      <c r="Y29" s="46">
        <v>0.1071</v>
      </c>
      <c r="Z29" s="44">
        <v>-6.7478999999999996</v>
      </c>
      <c r="AA29" s="46" t="s">
        <v>244</v>
      </c>
      <c r="AB29" s="34"/>
    </row>
    <row r="30" spans="2:28">
      <c r="B30" s="34"/>
      <c r="C30" s="35">
        <v>15</v>
      </c>
      <c r="D30" s="209"/>
      <c r="E30" s="209"/>
      <c r="F30" s="26" t="s">
        <v>220</v>
      </c>
      <c r="G30" s="35">
        <v>0.39400000000000002</v>
      </c>
      <c r="H30" s="46">
        <v>0.67600000000000005</v>
      </c>
      <c r="I30" s="34">
        <v>224.6</v>
      </c>
      <c r="J30" s="34">
        <v>0.42939889999999997</v>
      </c>
      <c r="K30" s="24">
        <v>0.56463379999999996</v>
      </c>
      <c r="L30" s="34">
        <v>198.8</v>
      </c>
      <c r="M30" s="34">
        <v>0.47905890000000001</v>
      </c>
      <c r="N30" s="24">
        <v>0.56559599999999999</v>
      </c>
      <c r="O30" s="34">
        <v>321.39999999999998</v>
      </c>
      <c r="P30" s="34">
        <v>0.4574937</v>
      </c>
      <c r="Q30" s="25">
        <v>0.66227979999999997</v>
      </c>
      <c r="R30" s="43">
        <v>323.7</v>
      </c>
      <c r="S30" s="43">
        <v>47.25</v>
      </c>
      <c r="T30" s="48">
        <v>-26.446999999999999</v>
      </c>
      <c r="U30" s="44" t="s">
        <v>244</v>
      </c>
      <c r="V30" s="49">
        <v>15.657</v>
      </c>
      <c r="W30" s="49">
        <v>-6.7712000000000003</v>
      </c>
      <c r="X30" s="48">
        <v>-9.7739999999999991</v>
      </c>
      <c r="Y30" s="44" t="s">
        <v>244</v>
      </c>
      <c r="Z30" s="54">
        <v>-8.6647999999999996</v>
      </c>
      <c r="AA30" s="46" t="s">
        <v>244</v>
      </c>
      <c r="AB30" s="34"/>
    </row>
    <row r="31" spans="2:28">
      <c r="B31" s="34"/>
      <c r="C31" s="38">
        <v>16</v>
      </c>
      <c r="D31" s="211"/>
      <c r="E31" s="211"/>
      <c r="F31" s="198" t="s">
        <v>219</v>
      </c>
      <c r="G31" s="38">
        <v>17.690000000000001</v>
      </c>
      <c r="H31" s="47" t="s">
        <v>244</v>
      </c>
      <c r="I31" s="33">
        <v>1420</v>
      </c>
      <c r="J31" s="33">
        <v>0.82859709999999998</v>
      </c>
      <c r="K31" s="33">
        <v>0.85719590000000001</v>
      </c>
      <c r="L31" s="38">
        <v>724.2</v>
      </c>
      <c r="M31" s="33">
        <v>1.637049</v>
      </c>
      <c r="N31" s="23">
        <v>0.91405700000000001</v>
      </c>
      <c r="O31" s="33">
        <v>367.6</v>
      </c>
      <c r="P31" s="33">
        <v>1.6208089000000001</v>
      </c>
      <c r="Q31" s="33">
        <v>0.87503649999999999</v>
      </c>
      <c r="R31" s="39">
        <v>933.3</v>
      </c>
      <c r="S31" s="39">
        <v>87.28</v>
      </c>
      <c r="T31" s="45">
        <v>-6.3129</v>
      </c>
      <c r="U31" s="45" t="s">
        <v>244</v>
      </c>
      <c r="V31" s="50">
        <v>10.311</v>
      </c>
      <c r="W31" s="50">
        <v>-9.5162999999999993</v>
      </c>
      <c r="X31" s="45">
        <v>-9.9686000000000003</v>
      </c>
      <c r="Y31" s="47" t="s">
        <v>244</v>
      </c>
      <c r="Z31" s="45">
        <v>14.904999999999999</v>
      </c>
      <c r="AA31" s="47" t="s">
        <v>244</v>
      </c>
      <c r="AB31" s="34"/>
    </row>
    <row r="33" spans="6:16" ht="33" customHeight="1">
      <c r="F33" s="204" t="s">
        <v>365</v>
      </c>
      <c r="G33" s="204"/>
      <c r="H33" s="204"/>
      <c r="I33" s="204"/>
      <c r="J33" s="15">
        <f>J8+J9</f>
        <v>2.5349440999999997</v>
      </c>
      <c r="M33" s="15">
        <f>M8+M9</f>
        <v>3.0921149999999997</v>
      </c>
      <c r="P33" s="15">
        <f>P8+P9</f>
        <v>2.6402315000000001</v>
      </c>
    </row>
    <row r="34" spans="6:16" ht="33" customHeight="1">
      <c r="F34" s="204" t="s">
        <v>271</v>
      </c>
      <c r="G34" s="204"/>
      <c r="H34" s="204"/>
      <c r="I34" s="204"/>
      <c r="J34" s="15">
        <f>J20+J21+J23+J24+J25+J26+J27+J28+J29+J30+J31</f>
        <v>15.5171276</v>
      </c>
      <c r="M34" s="15">
        <f>M20+M21+M23+M24+M25+M26+M27+M28+M29+M30+M31</f>
        <v>15.2785262</v>
      </c>
      <c r="P34" s="15">
        <f>P20+P21+P23+P24+P25+P26+P27+P28+P29+P30+P31</f>
        <v>13.636679900000001</v>
      </c>
    </row>
  </sheetData>
  <mergeCells count="17">
    <mergeCell ref="G4:AA4"/>
    <mergeCell ref="Z6:AA6"/>
    <mergeCell ref="X6:Y6"/>
    <mergeCell ref="T6:U6"/>
    <mergeCell ref="O6:Q6"/>
    <mergeCell ref="L6:N6"/>
    <mergeCell ref="I6:K6"/>
    <mergeCell ref="R5:AA5"/>
    <mergeCell ref="I5:Q5"/>
    <mergeCell ref="G5:H5"/>
    <mergeCell ref="F33:I33"/>
    <mergeCell ref="F34:I34"/>
    <mergeCell ref="D8:D13"/>
    <mergeCell ref="E8:E13"/>
    <mergeCell ref="D15:D31"/>
    <mergeCell ref="E15:E19"/>
    <mergeCell ref="E20:E31"/>
  </mergeCells>
  <pageMargins left="0.75" right="0.75" top="1" bottom="1" header="0.5" footer="0.5"/>
  <pageSetup orientation="landscape" horizontalDpi="4294967292" verticalDpi="429496729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C3:R29"/>
  <sheetViews>
    <sheetView topLeftCell="A3" zoomScale="131" workbookViewId="0">
      <selection activeCell="E37" sqref="E37"/>
    </sheetView>
  </sheetViews>
  <sheetFormatPr baseColWidth="10" defaultRowHeight="16"/>
  <cols>
    <col min="1" max="4" width="10.83203125" style="15"/>
    <col min="5" max="5" width="13.5" style="15" customWidth="1"/>
    <col min="6" max="6" width="6.1640625" style="15" customWidth="1"/>
    <col min="7" max="7" width="6" style="15" customWidth="1"/>
    <col min="8" max="8" width="6.6640625" style="15" customWidth="1"/>
    <col min="9" max="9" width="5.5" style="15" customWidth="1"/>
    <col min="10" max="10" width="6.5" style="15" customWidth="1"/>
    <col min="11" max="12" width="6.6640625" style="15" customWidth="1"/>
    <col min="13" max="13" width="6.5" style="15" bestFit="1" customWidth="1"/>
    <col min="14" max="14" width="6.1640625" style="162" customWidth="1"/>
    <col min="15" max="15" width="5.83203125" style="162" bestFit="1" customWidth="1"/>
    <col min="16" max="16" width="6.6640625" style="162" customWidth="1"/>
    <col min="17" max="17" width="6.33203125" style="162" customWidth="1"/>
    <col min="18" max="16384" width="10.83203125" style="15"/>
  </cols>
  <sheetData>
    <row r="3" spans="3:18">
      <c r="E3" s="32"/>
      <c r="F3" s="227" t="s">
        <v>200</v>
      </c>
      <c r="G3" s="225"/>
      <c r="H3" s="227" t="s">
        <v>199</v>
      </c>
      <c r="I3" s="225"/>
      <c r="J3" s="227" t="s">
        <v>198</v>
      </c>
      <c r="K3" s="225"/>
      <c r="L3" s="227" t="s">
        <v>197</v>
      </c>
      <c r="M3" s="225"/>
      <c r="N3" s="227" t="s">
        <v>196</v>
      </c>
      <c r="O3" s="225"/>
      <c r="P3" s="224" t="s">
        <v>446</v>
      </c>
      <c r="Q3" s="225"/>
      <c r="R3" s="29"/>
    </row>
    <row r="4" spans="3:18" ht="34">
      <c r="C4" s="173" t="s">
        <v>460</v>
      </c>
      <c r="D4" s="187" t="s">
        <v>10</v>
      </c>
      <c r="E4" s="173" t="s">
        <v>362</v>
      </c>
      <c r="F4" s="174" t="s">
        <v>265</v>
      </c>
      <c r="G4" s="175" t="s">
        <v>264</v>
      </c>
      <c r="H4" s="174" t="s">
        <v>265</v>
      </c>
      <c r="I4" s="176" t="s">
        <v>264</v>
      </c>
      <c r="J4" s="174" t="s">
        <v>265</v>
      </c>
      <c r="K4" s="175" t="s">
        <v>264</v>
      </c>
      <c r="L4" s="174" t="s">
        <v>265</v>
      </c>
      <c r="M4" s="175" t="s">
        <v>264</v>
      </c>
      <c r="N4" s="174" t="s">
        <v>265</v>
      </c>
      <c r="O4" s="175" t="s">
        <v>264</v>
      </c>
      <c r="P4" s="177" t="s">
        <v>265</v>
      </c>
      <c r="Q4" s="178" t="s">
        <v>264</v>
      </c>
      <c r="R4" s="29"/>
    </row>
    <row r="5" spans="3:18" ht="16" customHeight="1">
      <c r="C5" s="202" t="s">
        <v>363</v>
      </c>
      <c r="D5" s="199" t="s">
        <v>4</v>
      </c>
      <c r="E5" s="179" t="s">
        <v>241</v>
      </c>
      <c r="F5" s="114">
        <v>0.56889999999999996</v>
      </c>
      <c r="G5" s="115">
        <v>1.1292200000000001E-2</v>
      </c>
      <c r="H5" s="114">
        <v>0.86560000000000004</v>
      </c>
      <c r="I5" s="115">
        <v>-5.8548999999999997E-3</v>
      </c>
      <c r="J5" s="114">
        <v>0.2419</v>
      </c>
      <c r="K5" s="115">
        <v>0.12922539999999999</v>
      </c>
      <c r="L5" s="114">
        <v>0.7228</v>
      </c>
      <c r="M5" s="115">
        <v>-0.72593479999999999</v>
      </c>
      <c r="N5" s="114">
        <v>0.85529999999999995</v>
      </c>
      <c r="O5" s="116">
        <v>-2.6349699999999999E-3</v>
      </c>
      <c r="P5" s="164">
        <v>0.30399999999999999</v>
      </c>
      <c r="Q5" s="165">
        <v>-0.82499999999999996</v>
      </c>
      <c r="R5" s="29"/>
    </row>
    <row r="6" spans="3:18" ht="16" customHeight="1">
      <c r="C6" s="226"/>
      <c r="D6" s="200"/>
      <c r="E6" s="31" t="s">
        <v>240</v>
      </c>
      <c r="F6" s="108">
        <v>0.58020000000000005</v>
      </c>
      <c r="G6" s="109">
        <v>1.3549E-2</v>
      </c>
      <c r="H6" s="108" t="s">
        <v>347</v>
      </c>
      <c r="I6" s="109">
        <v>-6.4940899999999996E-2</v>
      </c>
      <c r="J6" s="108">
        <v>0.59260000000000002</v>
      </c>
      <c r="K6" s="109">
        <v>7.3705199999999998E-2</v>
      </c>
      <c r="L6" s="108">
        <v>0.39539999999999997</v>
      </c>
      <c r="M6" s="110">
        <v>-2.737785E-3</v>
      </c>
      <c r="N6" s="108">
        <v>0.39879999999999999</v>
      </c>
      <c r="O6" s="110">
        <v>-9.8068099999999991E-3</v>
      </c>
      <c r="P6" s="166">
        <v>0.78600000000000003</v>
      </c>
      <c r="Q6" s="167">
        <v>-0.31974900000000001</v>
      </c>
      <c r="R6" s="29"/>
    </row>
    <row r="7" spans="3:18">
      <c r="C7" s="226"/>
      <c r="D7" s="200"/>
      <c r="E7" s="31" t="s">
        <v>239</v>
      </c>
      <c r="F7" s="108">
        <v>0.51249999999999996</v>
      </c>
      <c r="G7" s="109">
        <v>2.4666299999999999E-2</v>
      </c>
      <c r="H7" s="108">
        <v>0.27660000000000001</v>
      </c>
      <c r="I7" s="109">
        <v>-7.0872400000000002E-2</v>
      </c>
      <c r="J7" s="108">
        <v>0.3332</v>
      </c>
      <c r="K7" s="109">
        <v>0.2039453</v>
      </c>
      <c r="L7" s="108">
        <v>0.45850000000000002</v>
      </c>
      <c r="M7" s="109">
        <v>-1.5541660000000001E-3</v>
      </c>
      <c r="N7" s="108">
        <v>0.53190000000000004</v>
      </c>
      <c r="O7" s="110">
        <v>-4.7354800000000002E-3</v>
      </c>
      <c r="P7" s="166">
        <v>0.72899999999999998</v>
      </c>
      <c r="Q7" s="167">
        <v>0.26500000000000001</v>
      </c>
      <c r="R7" s="29"/>
    </row>
    <row r="8" spans="3:18">
      <c r="C8" s="226"/>
      <c r="D8" s="200"/>
      <c r="E8" s="31" t="s">
        <v>238</v>
      </c>
      <c r="F8" s="108">
        <v>0.84089999999999998</v>
      </c>
      <c r="G8" s="109">
        <v>-1.01631E-2</v>
      </c>
      <c r="H8" s="108">
        <v>0.9798</v>
      </c>
      <c r="I8" s="109">
        <v>2.2363000000000001E-3</v>
      </c>
      <c r="J8" s="108">
        <v>0.29820000000000002</v>
      </c>
      <c r="K8" s="109">
        <v>0.29340169999999999</v>
      </c>
      <c r="L8" s="108">
        <v>0.94430000000000003</v>
      </c>
      <c r="M8" s="109">
        <v>1.09814E-4</v>
      </c>
      <c r="N8" s="108">
        <v>0.68130000000000002</v>
      </c>
      <c r="O8" s="110">
        <v>2.3264800000000001E-3</v>
      </c>
      <c r="P8" s="166">
        <v>0.95099999999999996</v>
      </c>
      <c r="Q8" s="167">
        <v>3.5000000000000003E-2</v>
      </c>
      <c r="R8" s="29"/>
    </row>
    <row r="9" spans="3:18">
      <c r="C9" s="226"/>
      <c r="D9" s="200"/>
      <c r="E9" s="31" t="s">
        <v>237</v>
      </c>
      <c r="F9" s="108">
        <v>0.50970000000000004</v>
      </c>
      <c r="G9" s="109">
        <v>3.0507599999999999E-2</v>
      </c>
      <c r="H9" s="108">
        <v>0.22720000000000001</v>
      </c>
      <c r="I9" s="109">
        <v>-9.6425999999999998E-2</v>
      </c>
      <c r="J9" s="108">
        <v>0.33829999999999999</v>
      </c>
      <c r="K9" s="109">
        <v>0.24807109999999999</v>
      </c>
      <c r="L9" s="108">
        <v>0.39760000000000001</v>
      </c>
      <c r="M9" s="109">
        <v>-1.441096E-3</v>
      </c>
      <c r="N9" s="108">
        <v>0.44840000000000002</v>
      </c>
      <c r="O9" s="110">
        <v>-4.6649700000000001E-3</v>
      </c>
      <c r="P9" s="166">
        <v>0.8</v>
      </c>
      <c r="Q9" s="167">
        <v>0.157219</v>
      </c>
      <c r="R9" s="29"/>
    </row>
    <row r="10" spans="3:18">
      <c r="C10" s="203"/>
      <c r="D10" s="201"/>
      <c r="E10" s="30" t="s">
        <v>236</v>
      </c>
      <c r="F10" s="111" t="s">
        <v>342</v>
      </c>
      <c r="G10" s="112">
        <v>2.18672E-2</v>
      </c>
      <c r="H10" s="111">
        <v>0.67430000000000001</v>
      </c>
      <c r="I10" s="112">
        <v>2.2716400000000001E-2</v>
      </c>
      <c r="J10" s="111">
        <v>0.30120000000000002</v>
      </c>
      <c r="K10" s="112">
        <v>-0.17903749999999999</v>
      </c>
      <c r="L10" s="111">
        <v>0.66249999999999998</v>
      </c>
      <c r="M10" s="112">
        <v>1.115944E-3</v>
      </c>
      <c r="N10" s="111">
        <v>0.8276</v>
      </c>
      <c r="O10" s="113">
        <v>2.0113599999999998E-3</v>
      </c>
      <c r="P10" s="171">
        <v>0.29299999999999998</v>
      </c>
      <c r="Q10" s="172">
        <v>0.97076399999999996</v>
      </c>
      <c r="R10" s="29"/>
    </row>
    <row r="11" spans="3:18" ht="51">
      <c r="C11" s="120" t="s">
        <v>364</v>
      </c>
      <c r="D11" s="188" t="s">
        <v>266</v>
      </c>
      <c r="E11" s="180" t="s">
        <v>2</v>
      </c>
      <c r="F11" s="181">
        <v>0.39340000000000003</v>
      </c>
      <c r="G11" s="182">
        <v>-8.0237999999999993E-3</v>
      </c>
      <c r="H11" s="181">
        <v>0.54139999999999999</v>
      </c>
      <c r="I11" s="182">
        <v>1.00281E-2</v>
      </c>
      <c r="J11" s="181">
        <v>0.1174</v>
      </c>
      <c r="K11" s="182">
        <v>-8.1527600000000006E-2</v>
      </c>
      <c r="L11" s="181">
        <v>0.88539999999999996</v>
      </c>
      <c r="M11" s="183">
        <v>-1.21301E-3</v>
      </c>
      <c r="N11" s="181">
        <v>0.60640000000000005</v>
      </c>
      <c r="O11" s="183">
        <v>1.560539E-2</v>
      </c>
      <c r="P11" s="184">
        <v>0.36899999999999999</v>
      </c>
      <c r="Q11" s="185">
        <v>-1.02224E-2</v>
      </c>
      <c r="R11" s="29"/>
    </row>
    <row r="12" spans="3:18">
      <c r="C12" s="221" t="s">
        <v>272</v>
      </c>
      <c r="D12" s="199" t="s">
        <v>4</v>
      </c>
      <c r="E12" s="179" t="s">
        <v>235</v>
      </c>
      <c r="F12" s="114">
        <v>0.21679999999999999</v>
      </c>
      <c r="G12" s="115">
        <v>1.7672899999999998E-2</v>
      </c>
      <c r="H12" s="114">
        <v>0.2092</v>
      </c>
      <c r="I12" s="115">
        <v>-3.1271E-2</v>
      </c>
      <c r="J12" s="114">
        <v>0.2878</v>
      </c>
      <c r="K12" s="115">
        <v>8.5809200000000002E-2</v>
      </c>
      <c r="L12" s="114">
        <v>0.57030000000000003</v>
      </c>
      <c r="M12" s="116">
        <v>3.1084889999999999E-3</v>
      </c>
      <c r="N12" s="114">
        <v>0.17219999999999999</v>
      </c>
      <c r="O12" s="116">
        <v>2.6607160000000001E-2</v>
      </c>
      <c r="P12" s="186">
        <v>0.36199999999999999</v>
      </c>
      <c r="Q12" s="165">
        <v>1.58972E-2</v>
      </c>
      <c r="R12" s="29"/>
    </row>
    <row r="13" spans="3:18">
      <c r="C13" s="222"/>
      <c r="D13" s="200"/>
      <c r="E13" s="31" t="s">
        <v>234</v>
      </c>
      <c r="F13" s="108">
        <v>0.2591</v>
      </c>
      <c r="G13" s="109">
        <v>6.3382999999999995E-2</v>
      </c>
      <c r="H13" s="108">
        <v>0.56640000000000001</v>
      </c>
      <c r="I13" s="109">
        <v>-5.6534000000000001E-2</v>
      </c>
      <c r="J13" s="108">
        <v>0.1792</v>
      </c>
      <c r="K13" s="109">
        <v>0.422097</v>
      </c>
      <c r="L13" s="108">
        <v>0.23039999999999999</v>
      </c>
      <c r="M13" s="110">
        <v>1.660623E-3</v>
      </c>
      <c r="N13" s="108">
        <v>0.65429999999999999</v>
      </c>
      <c r="O13" s="110">
        <v>2.2613899999999998E-3</v>
      </c>
      <c r="P13" s="166">
        <v>0.22800000000000001</v>
      </c>
      <c r="Q13" s="167">
        <v>8.1828999999999999E-2</v>
      </c>
      <c r="R13" s="29"/>
    </row>
    <row r="14" spans="3:18">
      <c r="C14" s="222"/>
      <c r="D14" s="200"/>
      <c r="E14" s="31" t="s">
        <v>233</v>
      </c>
      <c r="F14" s="108">
        <v>3.8E-3</v>
      </c>
      <c r="G14" s="109">
        <v>6.9695599999999996E-2</v>
      </c>
      <c r="H14" s="108">
        <v>1.1299999999999999E-2</v>
      </c>
      <c r="I14" s="109">
        <v>-0.10811419999999999</v>
      </c>
      <c r="J14" s="108">
        <v>0.86799999999999999</v>
      </c>
      <c r="K14" s="109">
        <v>-2.4186099999999999E-2</v>
      </c>
      <c r="L14" s="108">
        <v>4.8800000000000003E-2</v>
      </c>
      <c r="M14" s="110">
        <v>5.8588900000000003E-3</v>
      </c>
      <c r="N14" s="108">
        <v>0.8962</v>
      </c>
      <c r="O14" s="110">
        <v>-1.4468300000000001E-3</v>
      </c>
      <c r="P14" s="166" t="s">
        <v>448</v>
      </c>
      <c r="Q14" s="167">
        <v>5.0144099999999997E-2</v>
      </c>
      <c r="R14" s="29"/>
    </row>
    <row r="15" spans="3:18">
      <c r="C15" s="222"/>
      <c r="D15" s="200"/>
      <c r="E15" s="31" t="s">
        <v>232</v>
      </c>
      <c r="F15" s="108" t="s">
        <v>343</v>
      </c>
      <c r="G15" s="109">
        <v>3.3485099999999997E-2</v>
      </c>
      <c r="H15" s="108">
        <v>1.7299999999999999E-2</v>
      </c>
      <c r="I15" s="109">
        <v>-7.4776300000000004E-2</v>
      </c>
      <c r="J15" s="108">
        <v>2.0899999999999998E-2</v>
      </c>
      <c r="K15" s="109">
        <v>-0.72593479999999999</v>
      </c>
      <c r="L15" s="108" t="s">
        <v>353</v>
      </c>
      <c r="M15" s="110">
        <v>7.6245760000000001E-3</v>
      </c>
      <c r="N15" s="108" t="s">
        <v>358</v>
      </c>
      <c r="O15" s="110">
        <v>1.5403389999999999E-2</v>
      </c>
      <c r="P15" s="166" t="s">
        <v>449</v>
      </c>
      <c r="Q15" s="167">
        <v>0.16986000000000001</v>
      </c>
      <c r="R15" s="29"/>
    </row>
    <row r="16" spans="3:18">
      <c r="C16" s="222"/>
      <c r="D16" s="200"/>
      <c r="E16" s="31" t="s">
        <v>231</v>
      </c>
      <c r="F16" s="108">
        <v>0.51270000000000004</v>
      </c>
      <c r="G16" s="109">
        <v>5.80723E-2</v>
      </c>
      <c r="H16" s="108">
        <v>0.84570000000000001</v>
      </c>
      <c r="I16" s="109">
        <v>-3.0165600000000001E-2</v>
      </c>
      <c r="J16" s="108">
        <v>0.2046</v>
      </c>
      <c r="K16" s="109">
        <v>0.62613830000000004</v>
      </c>
      <c r="L16" s="108">
        <v>0.50390000000000001</v>
      </c>
      <c r="M16" s="110">
        <v>5.9541399999999995E-4</v>
      </c>
      <c r="N16" s="108">
        <v>0.77869999999999995</v>
      </c>
      <c r="O16" s="110">
        <v>9.0620000000000002E-4</v>
      </c>
      <c r="P16" s="166">
        <v>0.35599999999999998</v>
      </c>
      <c r="Q16" s="167">
        <v>0.29819299999999999</v>
      </c>
      <c r="R16" s="29"/>
    </row>
    <row r="17" spans="3:18">
      <c r="C17" s="222"/>
      <c r="D17" s="200" t="s">
        <v>266</v>
      </c>
      <c r="E17" s="31" t="s">
        <v>230</v>
      </c>
      <c r="F17" s="108">
        <v>4.6800000000000001E-2</v>
      </c>
      <c r="G17" s="109">
        <v>3.7002E-2</v>
      </c>
      <c r="H17" s="108" t="s">
        <v>348</v>
      </c>
      <c r="I17" s="109">
        <v>-5.3079399999999999E-2</v>
      </c>
      <c r="J17" s="108">
        <v>0.82199999999999995</v>
      </c>
      <c r="K17" s="109">
        <v>-2.4354399999999998E-2</v>
      </c>
      <c r="L17" s="108" t="s">
        <v>354</v>
      </c>
      <c r="M17" s="110">
        <v>5.4738579999999998E-3</v>
      </c>
      <c r="N17" s="108">
        <v>0.99670000000000003</v>
      </c>
      <c r="O17" s="110">
        <v>-9.6489000000000002E-3</v>
      </c>
      <c r="P17" s="166" t="s">
        <v>447</v>
      </c>
      <c r="Q17" s="167">
        <v>2.8649399999999998E-2</v>
      </c>
      <c r="R17" s="29"/>
    </row>
    <row r="18" spans="3:18">
      <c r="C18" s="222"/>
      <c r="D18" s="200"/>
      <c r="E18" s="31" t="s">
        <v>229</v>
      </c>
      <c r="F18" s="108">
        <v>1.11E-2</v>
      </c>
      <c r="G18" s="109">
        <v>5.8125200000000002E-2</v>
      </c>
      <c r="H18" s="108">
        <v>1.4E-3</v>
      </c>
      <c r="I18" s="109">
        <v>-0.12356159999999999</v>
      </c>
      <c r="J18" s="108" t="s">
        <v>351</v>
      </c>
      <c r="K18" s="109">
        <v>-0.21453849999999999</v>
      </c>
      <c r="L18" s="108" t="s">
        <v>355</v>
      </c>
      <c r="M18" s="110">
        <v>5.1811540000000003E-3</v>
      </c>
      <c r="N18" s="108">
        <v>0.67490000000000006</v>
      </c>
      <c r="O18" s="110">
        <v>-4.9705299999999999E-3</v>
      </c>
      <c r="P18" s="168" t="s">
        <v>450</v>
      </c>
      <c r="Q18" s="169">
        <v>0.64874699999999996</v>
      </c>
      <c r="R18" s="29"/>
    </row>
    <row r="19" spans="3:18">
      <c r="C19" s="222"/>
      <c r="D19" s="200"/>
      <c r="E19" s="31" t="s">
        <v>228</v>
      </c>
      <c r="F19" s="108">
        <v>0.21909999999999999</v>
      </c>
      <c r="G19" s="109">
        <v>0.13425200000000001</v>
      </c>
      <c r="H19" s="108">
        <v>0.46239999999999998</v>
      </c>
      <c r="I19" s="109">
        <v>-0.14097399999999999</v>
      </c>
      <c r="J19" s="108">
        <v>0.29659999999999997</v>
      </c>
      <c r="K19" s="109">
        <v>0.64343399999999995</v>
      </c>
      <c r="L19" s="108">
        <v>0.14630000000000001</v>
      </c>
      <c r="M19" s="109">
        <v>1.026105E-3</v>
      </c>
      <c r="N19" s="108">
        <v>0.73009999999999997</v>
      </c>
      <c r="O19" s="110">
        <v>8.9459999999999995E-4</v>
      </c>
      <c r="P19" s="166">
        <v>0.23400000000000001</v>
      </c>
      <c r="Q19" s="167">
        <v>0.30757200000000001</v>
      </c>
      <c r="R19" s="29"/>
    </row>
    <row r="20" spans="3:18">
      <c r="C20" s="222"/>
      <c r="D20" s="200"/>
      <c r="E20" s="31" t="s">
        <v>227</v>
      </c>
      <c r="F20" s="108" t="s">
        <v>344</v>
      </c>
      <c r="G20" s="109">
        <v>1.475508E-2</v>
      </c>
      <c r="H20" s="108" t="s">
        <v>348</v>
      </c>
      <c r="I20" s="109">
        <v>-2.90516E-2</v>
      </c>
      <c r="J20" s="108" t="s">
        <v>352</v>
      </c>
      <c r="K20" s="109">
        <v>-5.0688299999999999E-2</v>
      </c>
      <c r="L20" s="108" t="s">
        <v>356</v>
      </c>
      <c r="M20" s="110">
        <v>4.6662020000000004E-3</v>
      </c>
      <c r="N20" s="108" t="s">
        <v>359</v>
      </c>
      <c r="O20" s="110">
        <v>3.6686999999999997E-2</v>
      </c>
      <c r="P20" s="166" t="s">
        <v>451</v>
      </c>
      <c r="Q20" s="167">
        <v>6.4377000000000002E-3</v>
      </c>
      <c r="R20" s="29"/>
    </row>
    <row r="21" spans="3:18">
      <c r="C21" s="222"/>
      <c r="D21" s="200"/>
      <c r="E21" s="31" t="s">
        <v>226</v>
      </c>
      <c r="F21" s="108">
        <v>0.64559999999999995</v>
      </c>
      <c r="G21" s="109">
        <v>1.14006E-2</v>
      </c>
      <c r="H21" s="108">
        <v>0.67959999999999998</v>
      </c>
      <c r="I21" s="109">
        <v>-1.7834099999999999E-2</v>
      </c>
      <c r="J21" s="108">
        <v>0.2407</v>
      </c>
      <c r="K21" s="109">
        <v>0.1618523</v>
      </c>
      <c r="L21" s="108">
        <v>0.56410000000000005</v>
      </c>
      <c r="M21" s="110">
        <v>1.844247E-3</v>
      </c>
      <c r="N21" s="108">
        <v>0.32879999999999998</v>
      </c>
      <c r="O21" s="110">
        <v>1.1203050000000001E-2</v>
      </c>
      <c r="P21" s="170" t="s">
        <v>452</v>
      </c>
      <c r="Q21" s="167">
        <v>0.552199</v>
      </c>
      <c r="R21" s="29"/>
    </row>
    <row r="22" spans="3:18">
      <c r="C22" s="222"/>
      <c r="D22" s="200"/>
      <c r="E22" s="31" t="s">
        <v>225</v>
      </c>
      <c r="F22" s="108">
        <v>0.42159999999999997</v>
      </c>
      <c r="G22" s="109">
        <v>3.1278599999999997E-2</v>
      </c>
      <c r="H22" s="108">
        <v>0.59450000000000003</v>
      </c>
      <c r="I22" s="109">
        <v>-3.6184500000000001E-2</v>
      </c>
      <c r="J22" s="108">
        <v>0.34179999999999999</v>
      </c>
      <c r="K22" s="109">
        <v>0.20752180000000001</v>
      </c>
      <c r="L22" s="108">
        <v>0.34160000000000001</v>
      </c>
      <c r="M22" s="110">
        <v>1.919404E-3</v>
      </c>
      <c r="N22" s="108">
        <v>0.8952</v>
      </c>
      <c r="O22" s="110">
        <v>9.6633999999999999E-4</v>
      </c>
      <c r="P22" s="166">
        <v>0.41499999999999998</v>
      </c>
      <c r="Q22" s="167">
        <v>0.60000200000000004</v>
      </c>
      <c r="R22" s="29"/>
    </row>
    <row r="23" spans="3:18">
      <c r="C23" s="222"/>
      <c r="D23" s="200"/>
      <c r="E23" s="31" t="s">
        <v>224</v>
      </c>
      <c r="F23" s="108" t="s">
        <v>345</v>
      </c>
      <c r="G23" s="109">
        <v>-3.1415699999999998E-2</v>
      </c>
      <c r="H23" s="108" t="s">
        <v>349</v>
      </c>
      <c r="I23" s="109">
        <v>6.6565200000000005E-2</v>
      </c>
      <c r="J23" s="108">
        <v>0.11609999999999999</v>
      </c>
      <c r="K23" s="109">
        <v>0.1929525</v>
      </c>
      <c r="L23" s="108">
        <v>0.94799999999999995</v>
      </c>
      <c r="M23" s="110">
        <v>-2.32766E-4</v>
      </c>
      <c r="N23" s="108">
        <v>0.53159999999999996</v>
      </c>
      <c r="O23" s="110">
        <v>8.0255699999999992E-3</v>
      </c>
      <c r="P23" s="170" t="s">
        <v>453</v>
      </c>
      <c r="Q23" s="167">
        <v>-0.227745</v>
      </c>
      <c r="R23" s="29"/>
    </row>
    <row r="24" spans="3:18">
      <c r="C24" s="222"/>
      <c r="D24" s="200"/>
      <c r="E24" s="31" t="s">
        <v>223</v>
      </c>
      <c r="F24" s="108">
        <v>0.34489999999999998</v>
      </c>
      <c r="G24" s="109">
        <v>1.7729999999999999E-2</v>
      </c>
      <c r="H24" s="108">
        <v>0.48480000000000001</v>
      </c>
      <c r="I24" s="109">
        <v>-2.2911299999999999E-2</v>
      </c>
      <c r="J24" s="108">
        <v>0.46560000000000001</v>
      </c>
      <c r="K24" s="109">
        <v>7.7246400000000007E-2</v>
      </c>
      <c r="L24" s="108">
        <v>0.72270000000000001</v>
      </c>
      <c r="M24" s="110">
        <v>1.492036E-3</v>
      </c>
      <c r="N24" s="108">
        <v>0.37140000000000001</v>
      </c>
      <c r="O24" s="110">
        <v>1.3478179999999999E-2</v>
      </c>
      <c r="P24" s="170" t="s">
        <v>454</v>
      </c>
      <c r="Q24" s="167">
        <v>1.95899E-2</v>
      </c>
      <c r="R24" s="29"/>
    </row>
    <row r="25" spans="3:18">
      <c r="C25" s="222"/>
      <c r="D25" s="200"/>
      <c r="E25" s="31" t="s">
        <v>222</v>
      </c>
      <c r="F25" s="108">
        <v>0.57420000000000004</v>
      </c>
      <c r="G25" s="109">
        <v>2.9164900000000001E-2</v>
      </c>
      <c r="H25" s="108">
        <v>0.98070000000000002</v>
      </c>
      <c r="I25" s="109">
        <v>-2.1917E-3</v>
      </c>
      <c r="J25" s="108">
        <v>0.29339999999999999</v>
      </c>
      <c r="K25" s="109">
        <v>0.30444589999999999</v>
      </c>
      <c r="L25" s="108">
        <v>0.36449999999999999</v>
      </c>
      <c r="M25" s="110">
        <v>1.377507E-3</v>
      </c>
      <c r="N25" s="108">
        <v>0.879</v>
      </c>
      <c r="O25" s="110">
        <v>8.4042999999999997E-4</v>
      </c>
      <c r="P25" s="170" t="s">
        <v>455</v>
      </c>
      <c r="Q25" s="167">
        <v>0.487012</v>
      </c>
      <c r="R25" s="29"/>
    </row>
    <row r="26" spans="3:18">
      <c r="C26" s="222"/>
      <c r="D26" s="200"/>
      <c r="E26" s="31" t="s">
        <v>221</v>
      </c>
      <c r="F26" s="108">
        <v>0.44569999999999999</v>
      </c>
      <c r="G26" s="109">
        <v>2.6849399999999999E-2</v>
      </c>
      <c r="H26" s="108">
        <v>0.90780000000000005</v>
      </c>
      <c r="I26" s="109">
        <v>-7.1329000000000002E-3</v>
      </c>
      <c r="J26" s="108">
        <v>0.16839999999999999</v>
      </c>
      <c r="K26" s="109">
        <v>0.26953949999999999</v>
      </c>
      <c r="L26" s="108">
        <v>0.40229999999999999</v>
      </c>
      <c r="M26" s="110">
        <v>1.8730820000000001E-3</v>
      </c>
      <c r="N26" s="108">
        <v>0.76859999999999995</v>
      </c>
      <c r="O26" s="110">
        <v>2.3865100000000001E-3</v>
      </c>
      <c r="P26" s="170" t="s">
        <v>456</v>
      </c>
      <c r="Q26" s="167">
        <v>0.89884600000000003</v>
      </c>
      <c r="R26" s="29"/>
    </row>
    <row r="27" spans="3:18">
      <c r="C27" s="222"/>
      <c r="D27" s="200"/>
      <c r="E27" s="31" t="s">
        <v>220</v>
      </c>
      <c r="F27" s="108" t="s">
        <v>346</v>
      </c>
      <c r="G27" s="109">
        <v>2.0341419999999999E-2</v>
      </c>
      <c r="H27" s="108" t="s">
        <v>350</v>
      </c>
      <c r="I27" s="109">
        <v>-0.39566699999999999</v>
      </c>
      <c r="J27" s="108">
        <v>0.77780000000000005</v>
      </c>
      <c r="K27" s="109">
        <v>1.9999599999999999E-2</v>
      </c>
      <c r="L27" s="108">
        <v>0.4375</v>
      </c>
      <c r="M27" s="110">
        <v>4.8760349999999999E-3</v>
      </c>
      <c r="N27" s="108" t="s">
        <v>360</v>
      </c>
      <c r="O27" s="110">
        <v>3.8098659999999999E-2</v>
      </c>
      <c r="P27" s="166" t="s">
        <v>457</v>
      </c>
      <c r="Q27" s="167">
        <v>1.5960080000000001E-2</v>
      </c>
      <c r="R27" s="29"/>
    </row>
    <row r="28" spans="3:18">
      <c r="C28" s="223"/>
      <c r="D28" s="201"/>
      <c r="E28" s="30" t="s">
        <v>219</v>
      </c>
      <c r="F28" s="111">
        <v>1.9E-3</v>
      </c>
      <c r="G28" s="112">
        <v>5.25452E-2</v>
      </c>
      <c r="H28" s="111">
        <v>4.5999999999999999E-3</v>
      </c>
      <c r="I28" s="112">
        <v>-8.4495200000000006E-2</v>
      </c>
      <c r="J28" s="111">
        <v>0.53149999999999997</v>
      </c>
      <c r="K28" s="112">
        <v>-6.4316700000000004E-2</v>
      </c>
      <c r="L28" s="111" t="s">
        <v>357</v>
      </c>
      <c r="M28" s="113">
        <v>7.4254619999999999E-3</v>
      </c>
      <c r="N28" s="111">
        <v>0.65390000000000004</v>
      </c>
      <c r="O28" s="113">
        <v>-7.0087999999999999E-3</v>
      </c>
      <c r="P28" s="171" t="s">
        <v>458</v>
      </c>
      <c r="Q28" s="172">
        <v>3.3930500000000002E-2</v>
      </c>
      <c r="R28" s="29"/>
    </row>
    <row r="29" spans="3:18">
      <c r="E29" s="5"/>
      <c r="F29" s="5"/>
      <c r="G29" s="5"/>
      <c r="H29" s="5"/>
      <c r="I29" s="5"/>
      <c r="J29" s="5"/>
      <c r="K29" s="5"/>
      <c r="L29" s="5"/>
      <c r="M29" s="5"/>
      <c r="N29" s="163"/>
      <c r="O29" s="163"/>
      <c r="P29" s="163"/>
    </row>
  </sheetData>
  <mergeCells count="11">
    <mergeCell ref="C12:C28"/>
    <mergeCell ref="P3:Q3"/>
    <mergeCell ref="D5:D10"/>
    <mergeCell ref="D12:D16"/>
    <mergeCell ref="D17:D28"/>
    <mergeCell ref="C5:C10"/>
    <mergeCell ref="F3:G3"/>
    <mergeCell ref="H3:I3"/>
    <mergeCell ref="J3:K3"/>
    <mergeCell ref="L3:M3"/>
    <mergeCell ref="N3:O3"/>
  </mergeCells>
  <pageMargins left="0.75" right="0.75" top="1" bottom="1" header="0.5" footer="0.5"/>
  <pageSetup orientation="landscape" horizontalDpi="4294967292" verticalDpi="4294967292"/>
  <ignoredErrors>
    <ignoredError sqref="P21 P23:P26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R19"/>
  <sheetViews>
    <sheetView zoomScale="75" zoomScaleNormal="75" zoomScalePageLayoutView="75" workbookViewId="0">
      <selection activeCell="N30" sqref="N30"/>
    </sheetView>
  </sheetViews>
  <sheetFormatPr baseColWidth="10" defaultRowHeight="16"/>
  <cols>
    <col min="2" max="2" width="7.6640625" bestFit="1" customWidth="1"/>
    <col min="3" max="4" width="8.83203125" customWidth="1"/>
  </cols>
  <sheetData>
    <row r="3" spans="2:18">
      <c r="B3" s="82"/>
      <c r="C3" s="81" t="s">
        <v>230</v>
      </c>
      <c r="D3" s="80" t="s">
        <v>229</v>
      </c>
      <c r="E3" s="80" t="s">
        <v>227</v>
      </c>
      <c r="F3" s="80" t="s">
        <v>226</v>
      </c>
      <c r="G3" s="80" t="s">
        <v>225</v>
      </c>
      <c r="H3" s="80" t="s">
        <v>224</v>
      </c>
      <c r="I3" s="80" t="s">
        <v>223</v>
      </c>
      <c r="J3" s="80" t="s">
        <v>222</v>
      </c>
      <c r="K3" s="80" t="s">
        <v>221</v>
      </c>
      <c r="L3" s="80" t="s">
        <v>220</v>
      </c>
      <c r="M3" s="80" t="s">
        <v>219</v>
      </c>
      <c r="N3" s="80" t="s">
        <v>235</v>
      </c>
      <c r="O3" s="80" t="s">
        <v>234</v>
      </c>
      <c r="P3" s="80" t="s">
        <v>233</v>
      </c>
      <c r="Q3" s="80" t="s">
        <v>232</v>
      </c>
      <c r="R3" s="79" t="s">
        <v>231</v>
      </c>
    </row>
    <row r="4" spans="2:18">
      <c r="B4" s="78" t="s">
        <v>230</v>
      </c>
      <c r="C4" s="77" t="s">
        <v>277</v>
      </c>
      <c r="D4" s="75">
        <v>9.0397005637146782E-2</v>
      </c>
      <c r="E4" s="75">
        <v>9.7504876756261419E-2</v>
      </c>
      <c r="F4" s="75">
        <v>9.1431172092781107E-2</v>
      </c>
      <c r="G4" s="75">
        <v>0.10352516120019167</v>
      </c>
      <c r="H4" s="75">
        <v>9.1436059783323295E-2</v>
      </c>
      <c r="I4" s="75">
        <v>9.1431172092781107E-2</v>
      </c>
      <c r="J4" s="75">
        <v>0.10352516120019167</v>
      </c>
      <c r="K4" s="75">
        <v>0.10471175704906452</v>
      </c>
      <c r="L4" s="75">
        <v>9.1431172092781107E-2</v>
      </c>
      <c r="M4" s="75">
        <v>2.8850953053204363E-2</v>
      </c>
      <c r="N4" s="75">
        <v>0.14430794378325748</v>
      </c>
      <c r="O4" s="75">
        <v>8.7931067447487216E-2</v>
      </c>
      <c r="P4" s="75">
        <v>2.875972602975798E-2</v>
      </c>
      <c r="Q4" s="75">
        <v>0.1075085156324604</v>
      </c>
      <c r="R4" s="71">
        <v>0.18657231111452585</v>
      </c>
    </row>
    <row r="5" spans="2:18">
      <c r="B5" s="74" t="s">
        <v>229</v>
      </c>
      <c r="C5" s="76">
        <v>0.4427740058195927</v>
      </c>
      <c r="D5" s="72" t="s">
        <v>277</v>
      </c>
      <c r="E5" s="75">
        <v>7.0405315812847771E-2</v>
      </c>
      <c r="F5" s="75">
        <v>6.6905610551839065E-2</v>
      </c>
      <c r="G5" s="75">
        <v>4.1972719690370176E-2</v>
      </c>
      <c r="H5" s="75">
        <v>6.6909925614595397E-2</v>
      </c>
      <c r="I5" s="75">
        <v>6.6905610551839065E-2</v>
      </c>
      <c r="J5" s="75">
        <v>4.1972719690370176E-2</v>
      </c>
      <c r="K5" s="75">
        <v>4.3072328420776358E-2</v>
      </c>
      <c r="L5" s="75">
        <v>6.6905610551839065E-2</v>
      </c>
      <c r="M5" s="75">
        <v>9.6901834715187374E-2</v>
      </c>
      <c r="N5" s="75">
        <v>9.2347246563445839E-2</v>
      </c>
      <c r="O5" s="75">
        <v>4.1900451299828837E-3</v>
      </c>
      <c r="P5" s="75">
        <v>0.10013538266468452</v>
      </c>
      <c r="Q5" s="75">
        <v>6.3668206098780919E-2</v>
      </c>
      <c r="R5" s="71">
        <v>0.12633751034234833</v>
      </c>
    </row>
    <row r="6" spans="2:18">
      <c r="B6" s="74" t="s">
        <v>227</v>
      </c>
      <c r="C6" s="72">
        <v>0.48637092463923037</v>
      </c>
      <c r="D6" s="73">
        <v>0.32452193475815522</v>
      </c>
      <c r="E6" s="72" t="s">
        <v>277</v>
      </c>
      <c r="F6" s="75">
        <v>5.250024074933469E-3</v>
      </c>
      <c r="G6" s="75">
        <v>7.9694422567301512E-2</v>
      </c>
      <c r="H6" s="75">
        <v>7.3494483294096122E-3</v>
      </c>
      <c r="I6" s="75">
        <v>5.250024074933469E-3</v>
      </c>
      <c r="J6" s="75">
        <v>7.9694422567301512E-2</v>
      </c>
      <c r="K6" s="75">
        <v>8.0845834617663315E-2</v>
      </c>
      <c r="L6" s="75">
        <v>5.250024074933469E-3</v>
      </c>
      <c r="M6" s="75">
        <v>0.10146490861352019</v>
      </c>
      <c r="N6" s="75">
        <v>0.11270856557240726</v>
      </c>
      <c r="O6" s="75">
        <v>6.8020528331857746E-2</v>
      </c>
      <c r="P6" s="75">
        <v>0.10483920228616929</v>
      </c>
      <c r="Q6" s="75">
        <v>8.696524599702897E-2</v>
      </c>
      <c r="R6" s="71">
        <v>0.16521708245744202</v>
      </c>
    </row>
    <row r="7" spans="2:18">
      <c r="B7" s="74" t="s">
        <v>226</v>
      </c>
      <c r="C7" s="72">
        <v>0.47039652362846274</v>
      </c>
      <c r="D7" s="72">
        <v>0.29205479452054794</v>
      </c>
      <c r="E7" s="73">
        <v>0.35555555555555562</v>
      </c>
      <c r="F7" s="72" t="s">
        <v>277</v>
      </c>
      <c r="G7" s="75">
        <v>7.6151448608143296E-2</v>
      </c>
      <c r="H7" s="75">
        <v>2.0888560785362492E-3</v>
      </c>
      <c r="I7" s="75">
        <v>0</v>
      </c>
      <c r="J7" s="75">
        <v>7.6151448608143296E-2</v>
      </c>
      <c r="K7" s="75">
        <v>7.7298546321142025E-2</v>
      </c>
      <c r="L7" s="75">
        <v>0</v>
      </c>
      <c r="M7" s="75">
        <v>9.5366976157796157E-2</v>
      </c>
      <c r="N7" s="75">
        <v>0.10893191379520097</v>
      </c>
      <c r="O7" s="75">
        <v>6.4534699464913095E-2</v>
      </c>
      <c r="P7" s="75">
        <v>9.8688322154284761E-2</v>
      </c>
      <c r="Q7" s="75">
        <v>8.3332064116709029E-2</v>
      </c>
      <c r="R7" s="71">
        <v>0.16117144978992298</v>
      </c>
    </row>
    <row r="8" spans="2:18">
      <c r="B8" s="74" t="s">
        <v>225</v>
      </c>
      <c r="C8" s="72">
        <v>0.44131455399061031</v>
      </c>
      <c r="D8" s="72">
        <v>0.45833333333333337</v>
      </c>
      <c r="E8" s="72">
        <v>0.32078390923156269</v>
      </c>
      <c r="F8" s="73">
        <v>0.29068010075566753</v>
      </c>
      <c r="G8" s="72" t="s">
        <v>277</v>
      </c>
      <c r="H8" s="75">
        <v>7.6157198590238742E-2</v>
      </c>
      <c r="I8" s="75">
        <v>7.6151448608143296E-2</v>
      </c>
      <c r="J8" s="75">
        <v>0</v>
      </c>
      <c r="K8" s="75">
        <v>1.0435920532811192E-3</v>
      </c>
      <c r="L8" s="75">
        <v>7.6151448608143296E-2</v>
      </c>
      <c r="M8" s="75">
        <v>0.10755691988415979</v>
      </c>
      <c r="N8" s="75">
        <v>0.10171485660716013</v>
      </c>
      <c r="O8" s="75">
        <v>3.9715127082141713E-2</v>
      </c>
      <c r="P8" s="75">
        <v>0.11086547830127076</v>
      </c>
      <c r="Q8" s="75">
        <v>6.933845401607229E-2</v>
      </c>
      <c r="R8" s="71">
        <v>9.9417883992684225E-2</v>
      </c>
    </row>
    <row r="9" spans="2:18">
      <c r="B9" s="74" t="s">
        <v>224</v>
      </c>
      <c r="C9" s="72">
        <v>0.47449521785334753</v>
      </c>
      <c r="D9" s="72">
        <v>0.30541871921182268</v>
      </c>
      <c r="E9" s="72">
        <v>0.59166666666666667</v>
      </c>
      <c r="F9" s="72">
        <v>1.3448275862068966</v>
      </c>
      <c r="G9" s="73">
        <v>0.30296930045294412</v>
      </c>
      <c r="H9" s="72" t="s">
        <v>277</v>
      </c>
      <c r="I9" s="75">
        <v>2.0888560785362492E-3</v>
      </c>
      <c r="J9" s="75">
        <v>7.6157198590238742E-2</v>
      </c>
      <c r="K9" s="75">
        <v>7.7304343043595722E-2</v>
      </c>
      <c r="L9" s="75">
        <v>2.0888560785362492E-3</v>
      </c>
      <c r="M9" s="75">
        <v>9.5376971820710046E-2</v>
      </c>
      <c r="N9" s="75">
        <v>0.11017735194977547</v>
      </c>
      <c r="O9" s="75">
        <v>6.4537724331031859E-2</v>
      </c>
      <c r="P9" s="75">
        <v>9.8694398578521511E-2</v>
      </c>
      <c r="Q9" s="75">
        <v>8.3332808853646537E-2</v>
      </c>
      <c r="R9" s="71">
        <v>0.16118336242396181</v>
      </c>
    </row>
    <row r="10" spans="2:18">
      <c r="B10" s="74" t="s">
        <v>223</v>
      </c>
      <c r="C10" s="72">
        <v>0.46567323044172426</v>
      </c>
      <c r="D10" s="72">
        <v>0.29054779806659509</v>
      </c>
      <c r="E10" s="72">
        <v>0.32499999999999996</v>
      </c>
      <c r="F10" s="72">
        <v>0.27586206896551729</v>
      </c>
      <c r="G10" s="72">
        <v>0.28917449332674244</v>
      </c>
      <c r="H10" s="73" t="s">
        <v>18</v>
      </c>
      <c r="I10" s="72" t="s">
        <v>277</v>
      </c>
      <c r="J10" s="75">
        <v>7.6151448608143296E-2</v>
      </c>
      <c r="K10" s="75">
        <v>7.7298546321142025E-2</v>
      </c>
      <c r="L10" s="75">
        <v>0</v>
      </c>
      <c r="M10" s="75">
        <v>9.5366976157796157E-2</v>
      </c>
      <c r="N10" s="75">
        <v>0.10893191379520097</v>
      </c>
      <c r="O10" s="75">
        <v>6.4534699464913095E-2</v>
      </c>
      <c r="P10" s="75">
        <v>9.8688322154284761E-2</v>
      </c>
      <c r="Q10" s="75">
        <v>8.3332064116709029E-2</v>
      </c>
      <c r="R10" s="71">
        <v>0.16117144978992298</v>
      </c>
    </row>
    <row r="11" spans="2:18">
      <c r="B11" s="74" t="s">
        <v>222</v>
      </c>
      <c r="C11" s="72">
        <v>0.44150943396226416</v>
      </c>
      <c r="D11" s="72">
        <v>0.4574616457461646</v>
      </c>
      <c r="E11" s="72">
        <v>0.32072538860103622</v>
      </c>
      <c r="F11" s="72">
        <v>0.29099190283400811</v>
      </c>
      <c r="G11" s="72" t="s">
        <v>18</v>
      </c>
      <c r="H11" s="72">
        <v>0.30333670374115268</v>
      </c>
      <c r="I11" s="73">
        <v>0.28947368421052633</v>
      </c>
      <c r="J11" s="72" t="s">
        <v>277</v>
      </c>
      <c r="K11" s="75">
        <v>1.0435920532811192E-3</v>
      </c>
      <c r="L11" s="75">
        <v>7.6151448608143296E-2</v>
      </c>
      <c r="M11" s="75">
        <v>0.10755691988415979</v>
      </c>
      <c r="N11" s="75">
        <v>0.10171485660716013</v>
      </c>
      <c r="O11" s="75">
        <v>3.9715127082141713E-2</v>
      </c>
      <c r="P11" s="75">
        <v>0.11086547830127076</v>
      </c>
      <c r="Q11" s="75">
        <v>6.933845401607229E-2</v>
      </c>
      <c r="R11" s="71">
        <v>9.9417883992684225E-2</v>
      </c>
    </row>
    <row r="12" spans="2:18">
      <c r="B12" s="74" t="s">
        <v>221</v>
      </c>
      <c r="C12" s="72">
        <v>0.44575471698113212</v>
      </c>
      <c r="D12" s="72">
        <v>0.47001394700139471</v>
      </c>
      <c r="E12" s="72">
        <v>0.32538860103626938</v>
      </c>
      <c r="F12" s="72">
        <v>0.29504048582995951</v>
      </c>
      <c r="G12" s="72" t="s">
        <v>18</v>
      </c>
      <c r="H12" s="72">
        <v>0.30738119312436807</v>
      </c>
      <c r="I12" s="72">
        <v>0.29344587884806356</v>
      </c>
      <c r="J12" s="73" t="s">
        <v>18</v>
      </c>
      <c r="K12" s="72" t="s">
        <v>277</v>
      </c>
      <c r="L12" s="75">
        <v>7.7298546321142025E-2</v>
      </c>
      <c r="M12" s="75">
        <v>0.10874844149622571</v>
      </c>
      <c r="N12" s="75">
        <v>0.10289409820528973</v>
      </c>
      <c r="O12" s="75">
        <v>4.0812082544171645E-2</v>
      </c>
      <c r="P12" s="75">
        <v>0.1120638936672135</v>
      </c>
      <c r="Q12" s="75">
        <v>7.0472380316730573E-2</v>
      </c>
      <c r="R12" s="71">
        <v>0.10060448244771833</v>
      </c>
    </row>
    <row r="13" spans="2:18">
      <c r="B13" s="74" t="s">
        <v>220</v>
      </c>
      <c r="C13" s="72">
        <v>0.46559139784946235</v>
      </c>
      <c r="D13" s="72">
        <v>0.2875746066196419</v>
      </c>
      <c r="E13" s="72">
        <v>1.0666666666666667</v>
      </c>
      <c r="F13" s="72" t="s">
        <v>18</v>
      </c>
      <c r="G13" s="72">
        <v>0.28628428927680794</v>
      </c>
      <c r="H13" s="72" t="s">
        <v>18</v>
      </c>
      <c r="I13" s="72" t="s">
        <v>18</v>
      </c>
      <c r="J13" s="72">
        <v>0.28657314629258518</v>
      </c>
      <c r="K13" s="73">
        <v>0.29058116232464931</v>
      </c>
      <c r="L13" s="72" t="s">
        <v>277</v>
      </c>
      <c r="M13" s="75">
        <v>9.5366976157796157E-2</v>
      </c>
      <c r="N13" s="75">
        <v>0.10893191379520097</v>
      </c>
      <c r="O13" s="75">
        <v>6.4534699464913095E-2</v>
      </c>
      <c r="P13" s="75">
        <v>9.8688322154284761E-2</v>
      </c>
      <c r="Q13" s="75">
        <v>8.3332064116709029E-2</v>
      </c>
      <c r="R13" s="71">
        <v>0.16117144978992298</v>
      </c>
    </row>
    <row r="14" spans="2:18">
      <c r="B14" s="74" t="s">
        <v>219</v>
      </c>
      <c r="C14" s="72">
        <v>0.8465753424657535</v>
      </c>
      <c r="D14" s="72">
        <v>0.48873981792045995</v>
      </c>
      <c r="E14" s="72">
        <v>0.49597180261832835</v>
      </c>
      <c r="F14" s="72">
        <v>0.4803671596124427</v>
      </c>
      <c r="G14" s="72">
        <v>0.4927400468384075</v>
      </c>
      <c r="H14" s="72">
        <v>0.48327508736894653</v>
      </c>
      <c r="I14" s="72">
        <v>0.47549999999999998</v>
      </c>
      <c r="J14" s="72">
        <v>0.49317647058823533</v>
      </c>
      <c r="K14" s="72">
        <v>0.49741176470588239</v>
      </c>
      <c r="L14" s="73">
        <v>0.47551741544674409</v>
      </c>
      <c r="M14" s="72" t="s">
        <v>277</v>
      </c>
      <c r="N14" s="75">
        <v>0.14623030306865742</v>
      </c>
      <c r="O14" s="75">
        <v>9.4324206813952843E-2</v>
      </c>
      <c r="P14" s="75">
        <v>1.9083040612054101E-2</v>
      </c>
      <c r="Q14" s="75">
        <v>0.10754872910256524</v>
      </c>
      <c r="R14" s="71">
        <v>0.19085714431585493</v>
      </c>
    </row>
    <row r="15" spans="2:18">
      <c r="B15" s="74" t="s">
        <v>235</v>
      </c>
      <c r="C15" s="72">
        <v>0.43919413919413919</v>
      </c>
      <c r="D15" s="72">
        <v>0.36324786324786329</v>
      </c>
      <c r="E15" s="72">
        <v>0.39599109131403121</v>
      </c>
      <c r="F15" s="72">
        <v>0.35562941420855837</v>
      </c>
      <c r="G15" s="72">
        <v>0.38421327757449031</v>
      </c>
      <c r="H15" s="72">
        <v>0.36929460580912865</v>
      </c>
      <c r="I15" s="72">
        <v>0.35308541070698818</v>
      </c>
      <c r="J15" s="72">
        <v>0.384251968503937</v>
      </c>
      <c r="K15" s="72">
        <v>0.38897637795275591</v>
      </c>
      <c r="L15" s="72">
        <v>0.35048097030531156</v>
      </c>
      <c r="M15" s="73">
        <v>0.49673954737245879</v>
      </c>
      <c r="N15" s="72" t="s">
        <v>277</v>
      </c>
      <c r="O15" s="75">
        <v>8.9784799339556715E-2</v>
      </c>
      <c r="P15" s="75">
        <v>0.14961610315124824</v>
      </c>
      <c r="Q15" s="75">
        <v>0.10699506265119571</v>
      </c>
      <c r="R15" s="71">
        <v>0.18042395464246563</v>
      </c>
    </row>
    <row r="16" spans="2:18">
      <c r="B16" s="74" t="s">
        <v>234</v>
      </c>
      <c r="C16" s="72">
        <v>0.45610494450050454</v>
      </c>
      <c r="D16" s="72">
        <v>0.39655172413793105</v>
      </c>
      <c r="E16" s="72">
        <v>0.33372502937720333</v>
      </c>
      <c r="F16" s="72">
        <v>0.3</v>
      </c>
      <c r="G16" s="72">
        <v>0.4908536585365853</v>
      </c>
      <c r="H16" s="72">
        <v>0.3139269406392694</v>
      </c>
      <c r="I16" s="72">
        <v>0.29826524902070511</v>
      </c>
      <c r="J16" s="72">
        <v>0.49004594180704442</v>
      </c>
      <c r="K16" s="72">
        <v>0.50229709035222059</v>
      </c>
      <c r="L16" s="72">
        <v>0.29541595925297115</v>
      </c>
      <c r="M16" s="72">
        <v>0.5037369207772795</v>
      </c>
      <c r="N16" s="73">
        <v>0.3707742639040349</v>
      </c>
      <c r="O16" s="72" t="s">
        <v>277</v>
      </c>
      <c r="P16" s="75">
        <v>9.7592355544917006E-2</v>
      </c>
      <c r="Q16" s="75">
        <v>6.3663117745471967E-2</v>
      </c>
      <c r="R16" s="71">
        <v>0.12632877487720653</v>
      </c>
    </row>
    <row r="17" spans="2:18">
      <c r="B17" s="74" t="s">
        <v>233</v>
      </c>
      <c r="C17" s="72">
        <v>1.1351351351351351</v>
      </c>
      <c r="D17" s="72">
        <v>0.51657458563535907</v>
      </c>
      <c r="E17" s="72">
        <v>0.5201708590412909</v>
      </c>
      <c r="F17" s="72">
        <v>0.53613861386138606</v>
      </c>
      <c r="G17" s="72">
        <v>0.51055408970976257</v>
      </c>
      <c r="H17" s="72">
        <v>0.52952565343659241</v>
      </c>
      <c r="I17" s="72">
        <v>0.52952565343659241</v>
      </c>
      <c r="J17" s="72">
        <v>0.51570101724900486</v>
      </c>
      <c r="K17" s="72">
        <v>0.5205661211853162</v>
      </c>
      <c r="L17" s="72">
        <v>0.53056234718826412</v>
      </c>
      <c r="M17" s="72">
        <v>0.97083333333333333</v>
      </c>
      <c r="N17" s="72">
        <v>0.54495005549389564</v>
      </c>
      <c r="O17" s="73">
        <v>0.535387578237843</v>
      </c>
      <c r="P17" s="72" t="s">
        <v>277</v>
      </c>
      <c r="Q17" s="75">
        <v>0.11619683450985058</v>
      </c>
      <c r="R17" s="71">
        <v>0.19757516866646122</v>
      </c>
    </row>
    <row r="18" spans="2:18">
      <c r="B18" s="74" t="s">
        <v>232</v>
      </c>
      <c r="C18" s="72">
        <v>0.42125157496850063</v>
      </c>
      <c r="D18" s="72">
        <v>0.33333333333333337</v>
      </c>
      <c r="E18" s="72">
        <v>0.30769230769230771</v>
      </c>
      <c r="F18" s="72">
        <v>0.27518216888126873</v>
      </c>
      <c r="G18" s="72">
        <v>0.25636856368563687</v>
      </c>
      <c r="H18" s="72">
        <v>0.27880085653104925</v>
      </c>
      <c r="I18" s="72">
        <v>0.26717235566793085</v>
      </c>
      <c r="J18" s="72">
        <v>0.25639629831246596</v>
      </c>
      <c r="K18" s="72">
        <v>0.26075122482308111</v>
      </c>
      <c r="L18" s="72">
        <v>0.28107158541941152</v>
      </c>
      <c r="M18" s="72">
        <v>0.45054945054945056</v>
      </c>
      <c r="N18" s="72">
        <v>0.39444710387745335</v>
      </c>
      <c r="O18" s="72">
        <v>0.32879146919431279</v>
      </c>
      <c r="P18" s="73">
        <v>0.57153905645784997</v>
      </c>
      <c r="Q18" s="72" t="s">
        <v>277</v>
      </c>
      <c r="R18" s="71">
        <v>0.15613094955523835</v>
      </c>
    </row>
    <row r="19" spans="2:18">
      <c r="B19" s="70" t="s">
        <v>231</v>
      </c>
      <c r="C19" s="69">
        <v>0.55507644061152495</v>
      </c>
      <c r="D19" s="69">
        <v>0.74638233054074643</v>
      </c>
      <c r="E19" s="69">
        <v>0.46781437125748504</v>
      </c>
      <c r="F19" s="69">
        <v>0.44868370850820294</v>
      </c>
      <c r="G19" s="69">
        <v>0.64406779661016955</v>
      </c>
      <c r="H19" s="69">
        <v>0.45676190476190476</v>
      </c>
      <c r="I19" s="69">
        <v>0.43979057591623033</v>
      </c>
      <c r="J19" s="69">
        <v>0.64406779661016955</v>
      </c>
      <c r="K19" s="69">
        <v>0.65503489531405779</v>
      </c>
      <c r="L19" s="69">
        <v>0.43975903614457829</v>
      </c>
      <c r="M19" s="69">
        <v>0.5981680605336519</v>
      </c>
      <c r="N19" s="69">
        <v>0.47914317925591882</v>
      </c>
      <c r="O19" s="69">
        <v>0.73856707317073167</v>
      </c>
      <c r="P19" s="69">
        <v>0.66342692584593232</v>
      </c>
      <c r="Q19" s="68">
        <v>0.43868520859671301</v>
      </c>
      <c r="R19" s="67" t="s">
        <v>277</v>
      </c>
    </row>
  </sheetData>
  <pageMargins left="0.75" right="0.75" top="1" bottom="1" header="0.5" footer="0.5"/>
  <pageSetup orientation="landscape" horizontalDpi="4294967292" verticalDpi="429496729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AX49"/>
  <sheetViews>
    <sheetView zoomScale="88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24" sqref="R24"/>
    </sheetView>
  </sheetViews>
  <sheetFormatPr baseColWidth="10" defaultRowHeight="16"/>
  <cols>
    <col min="1" max="1" width="11" bestFit="1" customWidth="1"/>
    <col min="2" max="2" width="6.1640625" style="15" customWidth="1"/>
    <col min="3" max="3" width="4.6640625" style="15" bestFit="1" customWidth="1"/>
    <col min="4" max="4" width="5.6640625" style="15" bestFit="1" customWidth="1"/>
    <col min="5" max="5" width="4.33203125" style="15" bestFit="1" customWidth="1"/>
    <col min="6" max="6" width="5.6640625" style="15" bestFit="1" customWidth="1"/>
    <col min="7" max="7" width="4.33203125" style="15" bestFit="1" customWidth="1"/>
    <col min="8" max="8" width="5.6640625" style="15" bestFit="1" customWidth="1"/>
    <col min="9" max="9" width="4.33203125" style="15" bestFit="1" customWidth="1"/>
    <col min="10" max="10" width="5.6640625" style="15" bestFit="1" customWidth="1"/>
    <col min="11" max="11" width="4.6640625" style="15" bestFit="1" customWidth="1"/>
    <col min="12" max="12" width="5" style="15" bestFit="1" customWidth="1"/>
    <col min="13" max="13" width="4.6640625" style="15" bestFit="1" customWidth="1"/>
    <col min="14" max="14" width="5" style="15" bestFit="1" customWidth="1"/>
    <col min="15" max="15" width="4.6640625" style="15" bestFit="1" customWidth="1"/>
    <col min="16" max="16" width="5.6640625" style="15" bestFit="1" customWidth="1"/>
    <col min="17" max="17" width="4.33203125" style="15" bestFit="1" customWidth="1"/>
    <col min="18" max="18" width="5" style="15" bestFit="1" customWidth="1"/>
    <col min="19" max="19" width="4.6640625" style="15" bestFit="1" customWidth="1"/>
    <col min="20" max="20" width="5" style="15" bestFit="1" customWidth="1"/>
    <col min="21" max="21" width="4.6640625" style="15" bestFit="1" customWidth="1"/>
    <col min="22" max="22" width="5" style="15" bestFit="1" customWidth="1"/>
    <col min="23" max="24" width="4.33203125" style="15" bestFit="1" customWidth="1"/>
    <col min="25" max="25" width="4.6640625" style="15" bestFit="1" customWidth="1"/>
    <col min="26" max="26" width="5" bestFit="1" customWidth="1"/>
    <col min="27" max="27" width="4.6640625" bestFit="1" customWidth="1"/>
    <col min="28" max="28" width="5" bestFit="1" customWidth="1"/>
    <col min="29" max="29" width="4.6640625" bestFit="1" customWidth="1"/>
    <col min="30" max="30" width="5.1640625" customWidth="1"/>
    <col min="31" max="31" width="4.6640625" customWidth="1"/>
    <col min="32" max="33" width="5" bestFit="1" customWidth="1"/>
    <col min="34" max="34" width="4.33203125" bestFit="1" customWidth="1"/>
    <col min="35" max="35" width="4.6640625" bestFit="1" customWidth="1"/>
    <col min="36" max="36" width="4.33203125" bestFit="1" customWidth="1"/>
    <col min="37" max="37" width="4.6640625" bestFit="1" customWidth="1"/>
    <col min="38" max="38" width="5" bestFit="1" customWidth="1"/>
    <col min="39" max="39" width="4.6640625" bestFit="1" customWidth="1"/>
    <col min="40" max="40" width="4.33203125" bestFit="1" customWidth="1"/>
    <col min="41" max="41" width="4.6640625" bestFit="1" customWidth="1"/>
    <col min="42" max="42" width="4.1640625" bestFit="1" customWidth="1"/>
    <col min="43" max="43" width="4.6640625" bestFit="1" customWidth="1"/>
    <col min="44" max="44" width="5" bestFit="1" customWidth="1"/>
    <col min="45" max="45" width="4.6640625" bestFit="1" customWidth="1"/>
    <col min="46" max="47" width="4.33203125" bestFit="1" customWidth="1"/>
    <col min="48" max="48" width="4.1640625" bestFit="1" customWidth="1"/>
    <col min="49" max="49" width="4.33203125" bestFit="1" customWidth="1"/>
  </cols>
  <sheetData>
    <row r="2" spans="1:50">
      <c r="A2" s="85"/>
      <c r="B2" s="230" t="s">
        <v>267</v>
      </c>
      <c r="C2" s="230"/>
      <c r="D2" s="230"/>
      <c r="E2" s="230"/>
      <c r="F2" s="230"/>
      <c r="G2" s="230"/>
      <c r="H2" s="230"/>
      <c r="I2" s="230"/>
      <c r="J2" s="230"/>
      <c r="K2" s="230"/>
      <c r="L2" s="230"/>
      <c r="M2" s="230"/>
      <c r="N2" s="231" t="s">
        <v>268</v>
      </c>
      <c r="O2" s="232"/>
      <c r="P2" s="235" t="s">
        <v>267</v>
      </c>
      <c r="Q2" s="233"/>
      <c r="R2" s="233"/>
      <c r="S2" s="233"/>
      <c r="T2" s="233"/>
      <c r="U2" s="233"/>
      <c r="V2" s="233"/>
      <c r="W2" s="233"/>
      <c r="X2" s="233"/>
      <c r="Y2" s="234"/>
      <c r="Z2" s="233" t="s">
        <v>268</v>
      </c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L2" s="233"/>
      <c r="AM2" s="233"/>
      <c r="AN2" s="233"/>
      <c r="AO2" s="233"/>
      <c r="AP2" s="233"/>
      <c r="AQ2" s="233"/>
      <c r="AR2" s="233"/>
      <c r="AS2" s="233"/>
      <c r="AT2" s="233"/>
      <c r="AU2" s="234"/>
    </row>
    <row r="3" spans="1:50">
      <c r="A3" s="86"/>
      <c r="B3" s="228" t="s">
        <v>241</v>
      </c>
      <c r="C3" s="229"/>
      <c r="D3" s="228" t="s">
        <v>240</v>
      </c>
      <c r="E3" s="229"/>
      <c r="F3" s="228" t="s">
        <v>239</v>
      </c>
      <c r="G3" s="229"/>
      <c r="H3" s="228" t="s">
        <v>238</v>
      </c>
      <c r="I3" s="229"/>
      <c r="J3" s="228" t="s">
        <v>237</v>
      </c>
      <c r="K3" s="229"/>
      <c r="L3" s="228" t="s">
        <v>236</v>
      </c>
      <c r="M3" s="229"/>
      <c r="N3" s="228" t="s">
        <v>2</v>
      </c>
      <c r="O3" s="229"/>
      <c r="P3" s="228" t="s">
        <v>235</v>
      </c>
      <c r="Q3" s="229"/>
      <c r="R3" s="228" t="s">
        <v>234</v>
      </c>
      <c r="S3" s="229"/>
      <c r="T3" s="228" t="s">
        <v>233</v>
      </c>
      <c r="U3" s="229"/>
      <c r="V3" s="228" t="s">
        <v>232</v>
      </c>
      <c r="W3" s="229"/>
      <c r="X3" s="228" t="s">
        <v>231</v>
      </c>
      <c r="Y3" s="229"/>
      <c r="Z3" s="228" t="s">
        <v>230</v>
      </c>
      <c r="AA3" s="229"/>
      <c r="AB3" s="228" t="s">
        <v>229</v>
      </c>
      <c r="AC3" s="229"/>
      <c r="AD3" s="228" t="s">
        <v>228</v>
      </c>
      <c r="AE3" s="229"/>
      <c r="AF3" s="228" t="s">
        <v>227</v>
      </c>
      <c r="AG3" s="229"/>
      <c r="AH3" s="228" t="s">
        <v>226</v>
      </c>
      <c r="AI3" s="229"/>
      <c r="AJ3" s="228" t="s">
        <v>225</v>
      </c>
      <c r="AK3" s="229"/>
      <c r="AL3" s="228" t="s">
        <v>224</v>
      </c>
      <c r="AM3" s="229"/>
      <c r="AN3" s="228" t="s">
        <v>223</v>
      </c>
      <c r="AO3" s="229"/>
      <c r="AP3" s="228" t="s">
        <v>222</v>
      </c>
      <c r="AQ3" s="229"/>
      <c r="AR3" s="228" t="s">
        <v>221</v>
      </c>
      <c r="AS3" s="229"/>
      <c r="AT3" s="236" t="s">
        <v>220</v>
      </c>
      <c r="AU3" s="229"/>
    </row>
    <row r="4" spans="1:50">
      <c r="A4" s="87"/>
      <c r="B4" s="88" t="s">
        <v>265</v>
      </c>
      <c r="C4" s="89" t="s">
        <v>264</v>
      </c>
      <c r="D4" s="90" t="s">
        <v>265</v>
      </c>
      <c r="E4" s="91" t="s">
        <v>264</v>
      </c>
      <c r="F4" s="90" t="s">
        <v>265</v>
      </c>
      <c r="G4" s="91" t="s">
        <v>264</v>
      </c>
      <c r="H4" s="90" t="s">
        <v>265</v>
      </c>
      <c r="I4" s="91" t="s">
        <v>264</v>
      </c>
      <c r="J4" s="90" t="s">
        <v>265</v>
      </c>
      <c r="K4" s="91" t="s">
        <v>264</v>
      </c>
      <c r="L4" s="90" t="s">
        <v>265</v>
      </c>
      <c r="M4" s="91" t="s">
        <v>264</v>
      </c>
      <c r="N4" s="90" t="s">
        <v>265</v>
      </c>
      <c r="O4" s="91" t="s">
        <v>264</v>
      </c>
      <c r="P4" s="90" t="s">
        <v>265</v>
      </c>
      <c r="Q4" s="91" t="s">
        <v>264</v>
      </c>
      <c r="R4" s="90" t="s">
        <v>265</v>
      </c>
      <c r="S4" s="91" t="s">
        <v>264</v>
      </c>
      <c r="T4" s="90" t="s">
        <v>265</v>
      </c>
      <c r="U4" s="91" t="s">
        <v>264</v>
      </c>
      <c r="V4" s="90" t="s">
        <v>265</v>
      </c>
      <c r="W4" s="91" t="s">
        <v>264</v>
      </c>
      <c r="X4" s="90" t="s">
        <v>265</v>
      </c>
      <c r="Y4" s="91" t="s">
        <v>264</v>
      </c>
      <c r="Z4" s="90" t="s">
        <v>265</v>
      </c>
      <c r="AA4" s="91" t="s">
        <v>264</v>
      </c>
      <c r="AB4" s="90" t="s">
        <v>265</v>
      </c>
      <c r="AC4" s="91" t="s">
        <v>264</v>
      </c>
      <c r="AD4" s="90" t="s">
        <v>265</v>
      </c>
      <c r="AE4" s="91" t="s">
        <v>264</v>
      </c>
      <c r="AF4" s="90" t="s">
        <v>265</v>
      </c>
      <c r="AG4" s="91" t="s">
        <v>264</v>
      </c>
      <c r="AH4" s="90" t="s">
        <v>265</v>
      </c>
      <c r="AI4" s="91" t="s">
        <v>264</v>
      </c>
      <c r="AJ4" s="90" t="s">
        <v>265</v>
      </c>
      <c r="AK4" s="91" t="s">
        <v>264</v>
      </c>
      <c r="AL4" s="90" t="s">
        <v>265</v>
      </c>
      <c r="AM4" s="91" t="s">
        <v>264</v>
      </c>
      <c r="AN4" s="90" t="s">
        <v>265</v>
      </c>
      <c r="AO4" s="91" t="s">
        <v>264</v>
      </c>
      <c r="AP4" s="90" t="s">
        <v>265</v>
      </c>
      <c r="AQ4" s="91" t="s">
        <v>264</v>
      </c>
      <c r="AR4" s="90" t="s">
        <v>265</v>
      </c>
      <c r="AS4" s="91" t="s">
        <v>264</v>
      </c>
      <c r="AT4" s="92" t="s">
        <v>265</v>
      </c>
      <c r="AU4" s="91" t="s">
        <v>264</v>
      </c>
    </row>
    <row r="5" spans="1:50">
      <c r="A5" s="93" t="s">
        <v>240</v>
      </c>
      <c r="B5" s="94">
        <v>3.3E-3</v>
      </c>
      <c r="C5" s="95">
        <v>0.63083549999999999</v>
      </c>
      <c r="D5" s="94"/>
      <c r="E5" s="96"/>
      <c r="F5" s="94"/>
      <c r="G5" s="96"/>
      <c r="H5" s="94"/>
      <c r="I5" s="96"/>
      <c r="J5" s="94"/>
      <c r="K5" s="96"/>
      <c r="L5" s="95"/>
      <c r="M5" s="95"/>
      <c r="N5" s="94"/>
      <c r="O5" s="96"/>
      <c r="P5" s="94"/>
      <c r="Q5" s="96"/>
      <c r="R5" s="94"/>
      <c r="S5" s="96"/>
      <c r="T5" s="94"/>
      <c r="U5" s="96"/>
      <c r="V5" s="94"/>
      <c r="W5" s="96"/>
      <c r="X5" s="94"/>
      <c r="Y5" s="96"/>
      <c r="Z5" s="94"/>
      <c r="AA5" s="96"/>
      <c r="AB5" s="94"/>
      <c r="AC5" s="96"/>
      <c r="AD5" s="95"/>
      <c r="AE5" s="95"/>
      <c r="AF5" s="94"/>
      <c r="AG5" s="96"/>
      <c r="AH5" s="94"/>
      <c r="AI5" s="96"/>
      <c r="AJ5" s="94"/>
      <c r="AK5" s="96"/>
      <c r="AL5" s="94"/>
      <c r="AM5" s="96"/>
      <c r="AN5" s="94"/>
      <c r="AO5" s="96"/>
      <c r="AP5" s="94"/>
      <c r="AQ5" s="96"/>
      <c r="AR5" s="94"/>
      <c r="AS5" s="96"/>
      <c r="AT5" s="95"/>
      <c r="AU5" s="96"/>
      <c r="AV5" s="14"/>
      <c r="AW5" s="14"/>
      <c r="AX5" s="14"/>
    </row>
    <row r="6" spans="1:50">
      <c r="A6" s="93" t="s">
        <v>239</v>
      </c>
      <c r="B6" s="84" t="s">
        <v>244</v>
      </c>
      <c r="C6" s="97">
        <v>0.43717200000000001</v>
      </c>
      <c r="D6" s="84" t="s">
        <v>244</v>
      </c>
      <c r="E6" s="98">
        <v>0.91439999999999999</v>
      </c>
      <c r="F6" s="83"/>
      <c r="G6" s="98"/>
      <c r="H6" s="83"/>
      <c r="I6" s="98"/>
      <c r="J6" s="83"/>
      <c r="K6" s="98"/>
      <c r="L6" s="97"/>
      <c r="M6" s="97"/>
      <c r="N6" s="83"/>
      <c r="O6" s="98"/>
      <c r="P6" s="83"/>
      <c r="Q6" s="98"/>
      <c r="R6" s="83"/>
      <c r="S6" s="98"/>
      <c r="T6" s="83"/>
      <c r="U6" s="98"/>
      <c r="V6" s="83"/>
      <c r="W6" s="98"/>
      <c r="X6" s="83"/>
      <c r="Y6" s="98"/>
      <c r="Z6" s="83"/>
      <c r="AA6" s="98"/>
      <c r="AB6" s="83"/>
      <c r="AC6" s="98"/>
      <c r="AD6" s="97"/>
      <c r="AE6" s="97"/>
      <c r="AF6" s="83"/>
      <c r="AG6" s="98"/>
      <c r="AH6" s="83"/>
      <c r="AI6" s="98"/>
      <c r="AJ6" s="83"/>
      <c r="AK6" s="98"/>
      <c r="AL6" s="83"/>
      <c r="AM6" s="98"/>
      <c r="AN6" s="83"/>
      <c r="AO6" s="98"/>
      <c r="AP6" s="83"/>
      <c r="AQ6" s="98"/>
      <c r="AR6" s="83"/>
      <c r="AS6" s="98"/>
      <c r="AT6" s="97"/>
      <c r="AU6" s="98"/>
      <c r="AV6" s="14"/>
      <c r="AW6" s="14"/>
      <c r="AX6" s="14"/>
    </row>
    <row r="7" spans="1:50">
      <c r="A7" s="99" t="s">
        <v>238</v>
      </c>
      <c r="B7" s="83">
        <v>4.4999999999999997E-3</v>
      </c>
      <c r="C7" s="97">
        <v>0.19484760000000001</v>
      </c>
      <c r="D7" s="83" t="s">
        <v>286</v>
      </c>
      <c r="E7" s="98">
        <v>0.1007286</v>
      </c>
      <c r="F7" s="83">
        <v>3.0700000000000002E-2</v>
      </c>
      <c r="G7" s="98">
        <v>0.29006910000000002</v>
      </c>
      <c r="H7" s="83"/>
      <c r="I7" s="98"/>
      <c r="J7" s="83"/>
      <c r="K7" s="98"/>
      <c r="L7" s="97"/>
      <c r="M7" s="97"/>
      <c r="N7" s="83"/>
      <c r="O7" s="98"/>
      <c r="P7" s="83"/>
      <c r="Q7" s="98"/>
      <c r="R7" s="83"/>
      <c r="S7" s="98"/>
      <c r="T7" s="83"/>
      <c r="U7" s="98"/>
      <c r="V7" s="83"/>
      <c r="W7" s="98"/>
      <c r="X7" s="83"/>
      <c r="Y7" s="98"/>
      <c r="Z7" s="83"/>
      <c r="AA7" s="98"/>
      <c r="AB7" s="83"/>
      <c r="AC7" s="98"/>
      <c r="AD7" s="97"/>
      <c r="AE7" s="97"/>
      <c r="AF7" s="83"/>
      <c r="AG7" s="98"/>
      <c r="AH7" s="83"/>
      <c r="AI7" s="98"/>
      <c r="AJ7" s="83"/>
      <c r="AK7" s="98"/>
      <c r="AL7" s="83"/>
      <c r="AM7" s="98"/>
      <c r="AN7" s="83"/>
      <c r="AO7" s="98"/>
      <c r="AP7" s="83"/>
      <c r="AQ7" s="98"/>
      <c r="AR7" s="83"/>
      <c r="AS7" s="98"/>
      <c r="AT7" s="97"/>
      <c r="AU7" s="98"/>
      <c r="AV7" s="14"/>
      <c r="AW7" s="14"/>
      <c r="AX7" s="14"/>
    </row>
    <row r="8" spans="1:50">
      <c r="A8" s="99" t="s">
        <v>237</v>
      </c>
      <c r="B8" s="84" t="s">
        <v>244</v>
      </c>
      <c r="C8" s="98">
        <v>0.3346615</v>
      </c>
      <c r="D8" s="84" t="s">
        <v>244</v>
      </c>
      <c r="E8" s="98">
        <v>0.48140699999999997</v>
      </c>
      <c r="F8" s="84" t="s">
        <v>244</v>
      </c>
      <c r="G8" s="98">
        <v>0.79788740000000002</v>
      </c>
      <c r="H8" s="83" t="s">
        <v>292</v>
      </c>
      <c r="I8" s="98">
        <v>0.24546750000000001</v>
      </c>
      <c r="J8" s="83"/>
      <c r="K8" s="98"/>
      <c r="L8" s="97"/>
      <c r="M8" s="97"/>
      <c r="N8" s="83"/>
      <c r="O8" s="98"/>
      <c r="P8" s="83"/>
      <c r="Q8" s="98"/>
      <c r="R8" s="83"/>
      <c r="S8" s="98"/>
      <c r="T8" s="83"/>
      <c r="U8" s="98"/>
      <c r="V8" s="83"/>
      <c r="W8" s="98"/>
      <c r="X8" s="83"/>
      <c r="Y8" s="98"/>
      <c r="Z8" s="83"/>
      <c r="AA8" s="98"/>
      <c r="AB8" s="83"/>
      <c r="AC8" s="98"/>
      <c r="AD8" s="97"/>
      <c r="AE8" s="97"/>
      <c r="AF8" s="83"/>
      <c r="AG8" s="98"/>
      <c r="AH8" s="83"/>
      <c r="AI8" s="98"/>
      <c r="AJ8" s="83"/>
      <c r="AK8" s="98"/>
      <c r="AL8" s="83"/>
      <c r="AM8" s="98"/>
      <c r="AN8" s="83"/>
      <c r="AO8" s="98"/>
      <c r="AP8" s="83"/>
      <c r="AQ8" s="98"/>
      <c r="AR8" s="83"/>
      <c r="AS8" s="98"/>
      <c r="AT8" s="97"/>
      <c r="AU8" s="98"/>
      <c r="AV8" s="14"/>
      <c r="AW8" s="14"/>
      <c r="AX8" s="14"/>
    </row>
    <row r="9" spans="1:50">
      <c r="A9" s="99" t="s">
        <v>236</v>
      </c>
      <c r="B9" s="83">
        <v>0.34279999999999999</v>
      </c>
      <c r="C9" s="98">
        <v>0.1127153</v>
      </c>
      <c r="D9" s="83" t="s">
        <v>287</v>
      </c>
      <c r="E9" s="98">
        <v>9.5295699999999997E-2</v>
      </c>
      <c r="F9" s="83" t="s">
        <v>285</v>
      </c>
      <c r="G9" s="98">
        <v>0.20486009999999999</v>
      </c>
      <c r="H9" s="83" t="s">
        <v>293</v>
      </c>
      <c r="I9" s="98">
        <v>0.29996899999999999</v>
      </c>
      <c r="J9" s="83">
        <v>0.80359999999999998</v>
      </c>
      <c r="K9" s="98">
        <v>6.9568000000000005E-2</v>
      </c>
      <c r="L9" s="97"/>
      <c r="M9" s="97"/>
      <c r="N9" s="83"/>
      <c r="O9" s="98"/>
      <c r="P9" s="83"/>
      <c r="Q9" s="98"/>
      <c r="R9" s="83"/>
      <c r="S9" s="98"/>
      <c r="T9" s="83"/>
      <c r="U9" s="98"/>
      <c r="V9" s="83"/>
      <c r="W9" s="98"/>
      <c r="X9" s="83"/>
      <c r="Y9" s="98"/>
      <c r="Z9" s="83"/>
      <c r="AA9" s="98"/>
      <c r="AB9" s="83"/>
      <c r="AC9" s="98"/>
      <c r="AD9" s="97"/>
      <c r="AE9" s="97"/>
      <c r="AF9" s="83"/>
      <c r="AG9" s="98"/>
      <c r="AH9" s="83"/>
      <c r="AI9" s="98"/>
      <c r="AJ9" s="83"/>
      <c r="AK9" s="98"/>
      <c r="AL9" s="83"/>
      <c r="AM9" s="98"/>
      <c r="AN9" s="83"/>
      <c r="AO9" s="98"/>
      <c r="AP9" s="83"/>
      <c r="AQ9" s="98"/>
      <c r="AR9" s="83"/>
      <c r="AS9" s="98"/>
      <c r="AT9" s="97"/>
      <c r="AU9" s="98"/>
      <c r="AV9" s="14"/>
      <c r="AW9" s="14"/>
      <c r="AX9" s="14"/>
    </row>
    <row r="10" spans="1:50">
      <c r="A10" s="93" t="s">
        <v>2</v>
      </c>
      <c r="B10" s="83" t="s">
        <v>361</v>
      </c>
      <c r="C10" s="98">
        <v>0.16189999999999999</v>
      </c>
      <c r="D10" s="83">
        <v>4.2500000000000003E-2</v>
      </c>
      <c r="E10" s="98">
        <v>-0.95184610000000003</v>
      </c>
      <c r="F10" s="83">
        <v>4.0099999999999997E-2</v>
      </c>
      <c r="G10" s="98">
        <v>-9.2806860000000005E-2</v>
      </c>
      <c r="H10" s="83">
        <v>2.4799999999999999E-2</v>
      </c>
      <c r="I10" s="98">
        <v>7.5175199999999998E-2</v>
      </c>
      <c r="J10" s="83" t="s">
        <v>294</v>
      </c>
      <c r="K10" s="98">
        <v>-9.8874299999999998E-2</v>
      </c>
      <c r="L10" s="83">
        <v>0.22289999999999999</v>
      </c>
      <c r="M10" s="98">
        <v>6.8579799999999996E-2</v>
      </c>
      <c r="N10" s="83"/>
      <c r="O10" s="98"/>
      <c r="P10" s="83"/>
      <c r="Q10" s="98"/>
      <c r="R10" s="83"/>
      <c r="S10" s="98"/>
      <c r="T10" s="83"/>
      <c r="U10" s="98"/>
      <c r="V10" s="83"/>
      <c r="W10" s="98"/>
      <c r="X10" s="83"/>
      <c r="Y10" s="98"/>
      <c r="Z10" s="83"/>
      <c r="AA10" s="98"/>
      <c r="AB10" s="83"/>
      <c r="AC10" s="98"/>
      <c r="AD10" s="97"/>
      <c r="AE10" s="97"/>
      <c r="AF10" s="83"/>
      <c r="AG10" s="98"/>
      <c r="AH10" s="83"/>
      <c r="AI10" s="98"/>
      <c r="AJ10" s="83"/>
      <c r="AK10" s="98"/>
      <c r="AL10" s="83"/>
      <c r="AM10" s="98"/>
      <c r="AN10" s="83"/>
      <c r="AO10" s="98"/>
      <c r="AP10" s="83"/>
      <c r="AQ10" s="98"/>
      <c r="AR10" s="83"/>
      <c r="AS10" s="98"/>
      <c r="AT10" s="97"/>
      <c r="AU10" s="98"/>
      <c r="AV10" s="14"/>
      <c r="AW10" s="14"/>
      <c r="AX10" s="14"/>
    </row>
    <row r="11" spans="1:50">
      <c r="A11" s="93" t="s">
        <v>235</v>
      </c>
      <c r="B11" s="83" t="s">
        <v>278</v>
      </c>
      <c r="C11" s="98">
        <v>-5.3129999999999996E-4</v>
      </c>
      <c r="D11" s="83">
        <v>0.32040000000000002</v>
      </c>
      <c r="E11" s="98">
        <v>0.31250529999999999</v>
      </c>
      <c r="F11" s="83">
        <v>0.49270000000000003</v>
      </c>
      <c r="G11" s="98">
        <v>0.33357229999999999</v>
      </c>
      <c r="H11" s="83">
        <v>0.77629999999999999</v>
      </c>
      <c r="I11" s="98">
        <v>0.1857231</v>
      </c>
      <c r="J11" s="83">
        <v>0.4294</v>
      </c>
      <c r="K11" s="98">
        <v>0.47148269999999998</v>
      </c>
      <c r="L11" s="83">
        <v>0.28539999999999999</v>
      </c>
      <c r="M11" s="98">
        <v>-9.2386499999999996E-2</v>
      </c>
      <c r="N11" s="83" t="s">
        <v>305</v>
      </c>
      <c r="O11" s="97">
        <v>-0.14449970000000001</v>
      </c>
      <c r="P11" s="83"/>
      <c r="Q11" s="98"/>
      <c r="R11" s="97"/>
      <c r="S11" s="98"/>
      <c r="T11" s="83"/>
      <c r="U11" s="98"/>
      <c r="V11" s="83"/>
      <c r="W11" s="98"/>
      <c r="X11" s="83"/>
      <c r="Y11" s="98"/>
      <c r="Z11" s="83"/>
      <c r="AA11" s="98"/>
      <c r="AB11" s="83"/>
      <c r="AC11" s="98"/>
      <c r="AD11" s="97"/>
      <c r="AE11" s="97"/>
      <c r="AF11" s="83"/>
      <c r="AG11" s="98"/>
      <c r="AH11" s="83"/>
      <c r="AI11" s="98"/>
      <c r="AJ11" s="83"/>
      <c r="AK11" s="98"/>
      <c r="AL11" s="83"/>
      <c r="AM11" s="98"/>
      <c r="AN11" s="83"/>
      <c r="AO11" s="98"/>
      <c r="AP11" s="83"/>
      <c r="AQ11" s="98"/>
      <c r="AR11" s="83"/>
      <c r="AS11" s="98"/>
      <c r="AT11" s="97"/>
      <c r="AU11" s="98"/>
      <c r="AV11" s="14"/>
      <c r="AW11" s="14"/>
      <c r="AX11" s="14"/>
    </row>
    <row r="12" spans="1:50">
      <c r="A12" s="93" t="s">
        <v>234</v>
      </c>
      <c r="B12" s="83">
        <v>3.6038100000000003E-2</v>
      </c>
      <c r="C12" s="98">
        <v>0.58160000000000001</v>
      </c>
      <c r="D12" s="83">
        <v>0.24590000000000001</v>
      </c>
      <c r="E12" s="98">
        <v>9.2917600000000003E-2</v>
      </c>
      <c r="F12" s="83" t="s">
        <v>288</v>
      </c>
      <c r="G12" s="98">
        <v>0.12934509999999999</v>
      </c>
      <c r="H12" s="83">
        <v>0.45800000000000002</v>
      </c>
      <c r="I12" s="98">
        <v>0.1233802</v>
      </c>
      <c r="J12" s="83" t="s">
        <v>295</v>
      </c>
      <c r="K12" s="98">
        <v>0.1559461</v>
      </c>
      <c r="L12" s="83">
        <v>0.69569999999999999</v>
      </c>
      <c r="M12" s="98">
        <v>-4.0064799999999998E-2</v>
      </c>
      <c r="N12" s="83" t="s">
        <v>306</v>
      </c>
      <c r="O12" s="97">
        <v>-5.8069799999999998E-2</v>
      </c>
      <c r="P12" s="83">
        <v>2.2499999999999999E-2</v>
      </c>
      <c r="Q12" s="98">
        <v>0.10436040000000001</v>
      </c>
      <c r="R12" s="97"/>
      <c r="S12" s="98"/>
      <c r="T12" s="83"/>
      <c r="U12" s="98"/>
      <c r="V12" s="83"/>
      <c r="W12" s="98"/>
      <c r="X12" s="83"/>
      <c r="Y12" s="98"/>
      <c r="Z12" s="83"/>
      <c r="AA12" s="98"/>
      <c r="AB12" s="83"/>
      <c r="AC12" s="98"/>
      <c r="AD12" s="97"/>
      <c r="AE12" s="97"/>
      <c r="AF12" s="83"/>
      <c r="AG12" s="98"/>
      <c r="AH12" s="83"/>
      <c r="AI12" s="98"/>
      <c r="AJ12" s="83"/>
      <c r="AK12" s="98"/>
      <c r="AL12" s="83"/>
      <c r="AM12" s="98"/>
      <c r="AN12" s="83"/>
      <c r="AO12" s="98"/>
      <c r="AP12" s="83"/>
      <c r="AQ12" s="98"/>
      <c r="AR12" s="83"/>
      <c r="AS12" s="98"/>
      <c r="AT12" s="97"/>
      <c r="AU12" s="98"/>
      <c r="AV12" s="14"/>
      <c r="AW12" s="14"/>
      <c r="AX12" s="14"/>
    </row>
    <row r="13" spans="1:50">
      <c r="A13" s="93" t="s">
        <v>233</v>
      </c>
      <c r="B13" s="83">
        <v>0.48449999999999999</v>
      </c>
      <c r="C13" s="98">
        <v>0.1000978</v>
      </c>
      <c r="D13" s="83">
        <v>0.28799999999999998</v>
      </c>
      <c r="E13" s="98">
        <v>0.18690780000000001</v>
      </c>
      <c r="F13" s="83">
        <v>0.32590000000000002</v>
      </c>
      <c r="G13" s="98">
        <v>0.26634839999999999</v>
      </c>
      <c r="H13" s="83">
        <v>1.6400000000000001E-2</v>
      </c>
      <c r="I13" s="98">
        <v>-0.83627700000000005</v>
      </c>
      <c r="J13" s="83">
        <v>0.154</v>
      </c>
      <c r="K13" s="98">
        <v>0.47055599999999997</v>
      </c>
      <c r="L13" s="97" t="s">
        <v>300</v>
      </c>
      <c r="M13" s="97">
        <v>5.0488600000000002E-2</v>
      </c>
      <c r="N13" s="83">
        <v>7.8700000000000006E-2</v>
      </c>
      <c r="O13" s="97">
        <v>-0.1171485</v>
      </c>
      <c r="P13" s="83">
        <v>0.90200000000000002</v>
      </c>
      <c r="Q13" s="98">
        <v>-1.29169E-2</v>
      </c>
      <c r="R13" s="97">
        <v>0.60580000000000001</v>
      </c>
      <c r="S13" s="98">
        <v>-0.21148900000000001</v>
      </c>
      <c r="T13" s="83"/>
      <c r="U13" s="98"/>
      <c r="V13" s="83"/>
      <c r="W13" s="98"/>
      <c r="X13" s="83"/>
      <c r="Y13" s="98"/>
      <c r="Z13" s="83"/>
      <c r="AA13" s="98"/>
      <c r="AB13" s="83"/>
      <c r="AC13" s="98"/>
      <c r="AD13" s="97"/>
      <c r="AE13" s="97"/>
      <c r="AF13" s="83"/>
      <c r="AG13" s="98"/>
      <c r="AH13" s="83"/>
      <c r="AI13" s="98"/>
      <c r="AJ13" s="83"/>
      <c r="AK13" s="98"/>
      <c r="AL13" s="83"/>
      <c r="AM13" s="98"/>
      <c r="AN13" s="83"/>
      <c r="AO13" s="98"/>
      <c r="AP13" s="83"/>
      <c r="AQ13" s="98"/>
      <c r="AR13" s="83"/>
      <c r="AS13" s="98"/>
      <c r="AT13" s="97"/>
      <c r="AU13" s="98"/>
      <c r="AV13" s="14"/>
      <c r="AW13" s="14"/>
      <c r="AX13" s="14"/>
    </row>
    <row r="14" spans="1:50">
      <c r="A14" s="93" t="s">
        <v>232</v>
      </c>
      <c r="B14" s="83">
        <v>0.91120000000000001</v>
      </c>
      <c r="C14" s="98">
        <v>2.18976E-2</v>
      </c>
      <c r="D14" s="83">
        <v>0.1777</v>
      </c>
      <c r="E14" s="98">
        <v>0.32198860000000001</v>
      </c>
      <c r="F14" s="83">
        <v>0.39190000000000003</v>
      </c>
      <c r="G14" s="98">
        <v>0.31775500000000001</v>
      </c>
      <c r="H14" s="83">
        <v>0.17780000000000001</v>
      </c>
      <c r="I14" s="98">
        <v>-0.66386250000000002</v>
      </c>
      <c r="J14" s="83">
        <v>0.2462</v>
      </c>
      <c r="K14" s="98">
        <v>0.5261304</v>
      </c>
      <c r="L14" s="97" t="s">
        <v>301</v>
      </c>
      <c r="M14" s="97">
        <v>-4.9799099999999999E-2</v>
      </c>
      <c r="N14" s="83">
        <v>0.105</v>
      </c>
      <c r="O14" s="97">
        <v>-0.14813960000000001</v>
      </c>
      <c r="P14" s="83" t="s">
        <v>311</v>
      </c>
      <c r="Q14" s="98">
        <v>0.21561169999999999</v>
      </c>
      <c r="R14" s="97">
        <v>0.92069999999999996</v>
      </c>
      <c r="S14" s="98">
        <v>-5.5862000000000002E-2</v>
      </c>
      <c r="T14" s="83">
        <v>4.4000000000000003E-3</v>
      </c>
      <c r="U14" s="98">
        <v>0.67949970000000004</v>
      </c>
      <c r="V14" s="83"/>
      <c r="W14" s="98"/>
      <c r="X14" s="83"/>
      <c r="Y14" s="98"/>
      <c r="Z14" s="83"/>
      <c r="AA14" s="98"/>
      <c r="AB14" s="83"/>
      <c r="AC14" s="98"/>
      <c r="AD14" s="97"/>
      <c r="AE14" s="97"/>
      <c r="AF14" s="83"/>
      <c r="AG14" s="98"/>
      <c r="AH14" s="83"/>
      <c r="AI14" s="98"/>
      <c r="AJ14" s="83"/>
      <c r="AK14" s="98"/>
      <c r="AL14" s="83"/>
      <c r="AM14" s="98"/>
      <c r="AN14" s="83"/>
      <c r="AO14" s="98"/>
      <c r="AP14" s="83"/>
      <c r="AQ14" s="98"/>
      <c r="AR14" s="83"/>
      <c r="AS14" s="98"/>
      <c r="AT14" s="97"/>
      <c r="AU14" s="98"/>
      <c r="AV14" s="14"/>
      <c r="AW14" s="14"/>
      <c r="AX14" s="14"/>
    </row>
    <row r="15" spans="1:50">
      <c r="A15" s="93" t="s">
        <v>231</v>
      </c>
      <c r="B15" s="83" t="s">
        <v>279</v>
      </c>
      <c r="C15" s="98">
        <v>4.6306899999999998E-2</v>
      </c>
      <c r="D15" s="83">
        <v>0.39100000000000001</v>
      </c>
      <c r="E15" s="98">
        <v>4.4037399999999997E-2</v>
      </c>
      <c r="F15" s="83" t="s">
        <v>289</v>
      </c>
      <c r="G15" s="98">
        <v>9.00585E-2</v>
      </c>
      <c r="H15" s="83">
        <v>0.18379999999999999</v>
      </c>
      <c r="I15" s="98">
        <v>0.13943179999999999</v>
      </c>
      <c r="J15" s="83" t="s">
        <v>296</v>
      </c>
      <c r="K15" s="98">
        <v>9.9336999999999995E-2</v>
      </c>
      <c r="L15" s="83">
        <v>0.73819999999999997</v>
      </c>
      <c r="M15" s="98">
        <v>-2.1839899999999999E-2</v>
      </c>
      <c r="N15" s="83" t="s">
        <v>307</v>
      </c>
      <c r="O15" s="97">
        <v>-3.1262400000000003E-2</v>
      </c>
      <c r="P15" s="83" t="s">
        <v>312</v>
      </c>
      <c r="Q15" s="98">
        <v>3.5196600000000001E-2</v>
      </c>
      <c r="R15" s="106" t="s">
        <v>244</v>
      </c>
      <c r="S15" s="98">
        <v>0.5632701</v>
      </c>
      <c r="T15" s="83" t="s">
        <v>319</v>
      </c>
      <c r="U15" s="98">
        <v>-4.94256E-2</v>
      </c>
      <c r="V15" s="83">
        <v>0.47589999999999999</v>
      </c>
      <c r="W15" s="98">
        <v>-2.8296700000000001E-2</v>
      </c>
      <c r="X15" s="83"/>
      <c r="Y15" s="98"/>
      <c r="Z15" s="83"/>
      <c r="AA15" s="98"/>
      <c r="AB15" s="83"/>
      <c r="AC15" s="98"/>
      <c r="AD15" s="97"/>
      <c r="AE15" s="97"/>
      <c r="AF15" s="83"/>
      <c r="AG15" s="98"/>
      <c r="AH15" s="83"/>
      <c r="AI15" s="98"/>
      <c r="AJ15" s="83"/>
      <c r="AK15" s="98"/>
      <c r="AL15" s="83"/>
      <c r="AM15" s="98"/>
      <c r="AN15" s="83"/>
      <c r="AO15" s="98"/>
      <c r="AP15" s="83"/>
      <c r="AQ15" s="98"/>
      <c r="AR15" s="83"/>
      <c r="AS15" s="98"/>
      <c r="AT15" s="97"/>
      <c r="AU15" s="98"/>
      <c r="AV15" s="14"/>
      <c r="AW15" s="14"/>
      <c r="AX15" s="14"/>
    </row>
    <row r="16" spans="1:50">
      <c r="A16" s="93" t="s">
        <v>230</v>
      </c>
      <c r="B16" s="83">
        <v>0.20569999999999999</v>
      </c>
      <c r="C16" s="98">
        <v>0.24121229999999999</v>
      </c>
      <c r="D16" s="83">
        <v>4.1200000000000001E-2</v>
      </c>
      <c r="E16" s="98">
        <v>0.47028399999999998</v>
      </c>
      <c r="F16" s="83">
        <v>5.96E-2</v>
      </c>
      <c r="G16" s="98">
        <v>0.18709999999999999</v>
      </c>
      <c r="H16" s="83">
        <v>2.58E-2</v>
      </c>
      <c r="I16" s="98">
        <v>-0.1520811</v>
      </c>
      <c r="J16" s="83">
        <v>1.3599999999999999E-2</v>
      </c>
      <c r="K16" s="98">
        <v>0.1818351</v>
      </c>
      <c r="L16" s="83">
        <v>0.71779999999999999</v>
      </c>
      <c r="M16" s="98">
        <v>-0.1091172</v>
      </c>
      <c r="N16" s="83">
        <v>1.2999999999999999E-2</v>
      </c>
      <c r="O16" s="97">
        <v>-0.8982793</v>
      </c>
      <c r="P16" s="83">
        <v>0.6784</v>
      </c>
      <c r="Q16" s="98">
        <v>5.8373599999999998E-2</v>
      </c>
      <c r="R16" s="97">
        <v>0.77200000000000002</v>
      </c>
      <c r="S16" s="98">
        <v>0.15989700000000001</v>
      </c>
      <c r="T16" s="84" t="s">
        <v>244</v>
      </c>
      <c r="U16" s="98">
        <v>0.63755930000000005</v>
      </c>
      <c r="V16" s="83">
        <v>2.5000000000000001E-3</v>
      </c>
      <c r="W16" s="98">
        <v>0.51525849999999995</v>
      </c>
      <c r="X16" s="83" t="s">
        <v>323</v>
      </c>
      <c r="Y16" s="98">
        <v>-0.41349599999999997</v>
      </c>
      <c r="Z16" s="83"/>
      <c r="AA16" s="98"/>
      <c r="AB16" s="83"/>
      <c r="AC16" s="98"/>
      <c r="AD16" s="97"/>
      <c r="AE16" s="97"/>
      <c r="AF16" s="83"/>
      <c r="AG16" s="98"/>
      <c r="AH16" s="83"/>
      <c r="AI16" s="98"/>
      <c r="AJ16" s="83"/>
      <c r="AK16" s="98"/>
      <c r="AL16" s="83"/>
      <c r="AM16" s="98"/>
      <c r="AN16" s="83"/>
      <c r="AO16" s="98"/>
      <c r="AP16" s="83"/>
      <c r="AQ16" s="98"/>
      <c r="AR16" s="83"/>
      <c r="AS16" s="98"/>
      <c r="AT16" s="97"/>
      <c r="AU16" s="98"/>
      <c r="AV16" s="14"/>
      <c r="AW16" s="14"/>
      <c r="AX16" s="14"/>
    </row>
    <row r="17" spans="1:50">
      <c r="A17" s="93" t="s">
        <v>229</v>
      </c>
      <c r="B17" s="83">
        <v>0.88470000000000004</v>
      </c>
      <c r="C17" s="98">
        <v>-2.2304999999999998E-2</v>
      </c>
      <c r="D17" s="83">
        <v>0.92349999999999999</v>
      </c>
      <c r="E17" s="98">
        <v>1.8252000000000001E-2</v>
      </c>
      <c r="F17" s="83">
        <v>0.94889999999999997</v>
      </c>
      <c r="G17" s="98">
        <v>-1.87277E-2</v>
      </c>
      <c r="H17" s="83">
        <v>6.3700000000000007E-2</v>
      </c>
      <c r="I17" s="98">
        <v>-0.70538599999999996</v>
      </c>
      <c r="J17" s="83">
        <v>0.81479999999999997</v>
      </c>
      <c r="K17" s="98">
        <v>8.4149000000000002E-2</v>
      </c>
      <c r="L17" s="97" t="s">
        <v>302</v>
      </c>
      <c r="M17" s="97">
        <v>7.1523000000000003E-3</v>
      </c>
      <c r="N17" s="83">
        <v>0.64339999999999997</v>
      </c>
      <c r="O17" s="97">
        <v>-3.3833200000000001E-2</v>
      </c>
      <c r="P17" s="83" t="s">
        <v>313</v>
      </c>
      <c r="Q17" s="98">
        <v>5.5627999999999997E-3</v>
      </c>
      <c r="R17" s="97">
        <v>0.13150000000000001</v>
      </c>
      <c r="S17" s="98">
        <v>-0.64971000000000001</v>
      </c>
      <c r="T17" s="84" t="s">
        <v>244</v>
      </c>
      <c r="U17" s="98">
        <v>0.79305479999999995</v>
      </c>
      <c r="V17" s="84">
        <v>2.0000000000000001E-4</v>
      </c>
      <c r="W17" s="98">
        <v>0.79617300000000002</v>
      </c>
      <c r="X17" s="83">
        <v>0.1802</v>
      </c>
      <c r="Y17" s="98">
        <v>-0.90886400000000001</v>
      </c>
      <c r="Z17" s="83">
        <v>5.4000000000000003E-3</v>
      </c>
      <c r="AA17" s="98">
        <v>0.38799810000000001</v>
      </c>
      <c r="AB17" s="83"/>
      <c r="AC17" s="98"/>
      <c r="AD17" s="97"/>
      <c r="AE17" s="97"/>
      <c r="AF17" s="83"/>
      <c r="AG17" s="98"/>
      <c r="AH17" s="83"/>
      <c r="AI17" s="98"/>
      <c r="AJ17" s="83"/>
      <c r="AK17" s="98"/>
      <c r="AL17" s="83"/>
      <c r="AM17" s="98"/>
      <c r="AN17" s="83"/>
      <c r="AO17" s="98"/>
      <c r="AP17" s="83"/>
      <c r="AQ17" s="98"/>
      <c r="AR17" s="83"/>
      <c r="AS17" s="98"/>
      <c r="AT17" s="97"/>
      <c r="AU17" s="98"/>
      <c r="AV17" s="14"/>
      <c r="AW17" s="14"/>
      <c r="AX17" s="14"/>
    </row>
    <row r="18" spans="1:50">
      <c r="A18" s="93" t="s">
        <v>228</v>
      </c>
      <c r="B18" s="83" t="s">
        <v>280</v>
      </c>
      <c r="C18" s="98">
        <v>3.4222500000000003E-2</v>
      </c>
      <c r="D18" s="83">
        <v>0.1474</v>
      </c>
      <c r="E18" s="98">
        <v>5.9117900000000001E-2</v>
      </c>
      <c r="F18" s="83">
        <v>0.1386</v>
      </c>
      <c r="G18" s="98">
        <v>9.2922099999999994E-2</v>
      </c>
      <c r="H18" s="83">
        <v>0.38950000000000001</v>
      </c>
      <c r="I18" s="98">
        <v>7.3272000000000004E-2</v>
      </c>
      <c r="J18" s="83" t="s">
        <v>297</v>
      </c>
      <c r="K18" s="98">
        <v>0.1109792</v>
      </c>
      <c r="L18" s="83">
        <v>0.90820000000000001</v>
      </c>
      <c r="M18" s="98">
        <v>-6.0634E-3</v>
      </c>
      <c r="N18" s="83">
        <v>5.67E-2</v>
      </c>
      <c r="O18" s="97">
        <v>-2.9556200000000001E-2</v>
      </c>
      <c r="P18" s="83">
        <v>3.9399999999999998E-2</v>
      </c>
      <c r="Q18" s="98">
        <v>4.8717299999999998E-2</v>
      </c>
      <c r="R18" s="84" t="s">
        <v>244</v>
      </c>
      <c r="S18" s="98">
        <v>0.49574099999999999</v>
      </c>
      <c r="T18" s="97">
        <v>0.84750000000000003</v>
      </c>
      <c r="U18" s="98">
        <v>-8.4235999999999998E-3</v>
      </c>
      <c r="V18" s="97">
        <v>0.78320000000000001</v>
      </c>
      <c r="W18" s="98">
        <v>8.8205000000000002E-3</v>
      </c>
      <c r="X18" s="84" t="s">
        <v>244</v>
      </c>
      <c r="Y18" s="98">
        <v>0.73153500000000005</v>
      </c>
      <c r="Z18" s="83">
        <v>0.56969999999999998</v>
      </c>
      <c r="AA18" s="98">
        <v>1.8477400000000001E-2</v>
      </c>
      <c r="AB18" s="83">
        <v>0.33910000000000001</v>
      </c>
      <c r="AC18" s="98">
        <v>-3.8839100000000001E-2</v>
      </c>
      <c r="AD18" s="97"/>
      <c r="AE18" s="97"/>
      <c r="AF18" s="83"/>
      <c r="AG18" s="98"/>
      <c r="AH18" s="83"/>
      <c r="AI18" s="98"/>
      <c r="AJ18" s="83"/>
      <c r="AK18" s="98"/>
      <c r="AL18" s="83"/>
      <c r="AM18" s="98"/>
      <c r="AN18" s="83"/>
      <c r="AO18" s="98"/>
      <c r="AP18" s="83"/>
      <c r="AQ18" s="98"/>
      <c r="AR18" s="83"/>
      <c r="AS18" s="98"/>
      <c r="AT18" s="97"/>
      <c r="AU18" s="98"/>
      <c r="AV18" s="14"/>
      <c r="AW18" s="14"/>
      <c r="AX18" s="14"/>
    </row>
    <row r="19" spans="1:50">
      <c r="A19" s="93" t="s">
        <v>227</v>
      </c>
      <c r="B19" s="83">
        <v>0.46079999999999999</v>
      </c>
      <c r="C19" s="98">
        <v>0.2592141</v>
      </c>
      <c r="D19" s="83">
        <v>0.64880000000000004</v>
      </c>
      <c r="E19" s="98">
        <v>0.1983886</v>
      </c>
      <c r="F19" s="83">
        <v>0.50449999999999995</v>
      </c>
      <c r="G19" s="98">
        <v>0.44638899999999998</v>
      </c>
      <c r="H19" s="83">
        <v>0.52590000000000003</v>
      </c>
      <c r="I19" s="98">
        <v>-0.56869340000000002</v>
      </c>
      <c r="J19" s="83">
        <v>0.40029999999999999</v>
      </c>
      <c r="K19" s="98">
        <v>0.68979100000000004</v>
      </c>
      <c r="L19" s="83">
        <v>0.83079999999999998</v>
      </c>
      <c r="M19" s="98">
        <v>-0.11794880000000001</v>
      </c>
      <c r="N19" s="83">
        <v>0.15679999999999999</v>
      </c>
      <c r="O19" s="97">
        <v>-0.23385719999999999</v>
      </c>
      <c r="P19" s="83" t="s">
        <v>314</v>
      </c>
      <c r="Q19" s="98">
        <v>0.41381560000000001</v>
      </c>
      <c r="R19" s="97">
        <v>0.60399999999999998</v>
      </c>
      <c r="S19" s="98">
        <v>-0.52204799999999996</v>
      </c>
      <c r="T19" s="83">
        <v>4.6399999999999997E-2</v>
      </c>
      <c r="U19" s="98">
        <v>0.88519190000000003</v>
      </c>
      <c r="V19" s="83">
        <v>2.5999999999999999E-3</v>
      </c>
      <c r="W19" s="98">
        <v>0.93922360000000005</v>
      </c>
      <c r="X19" s="83" t="s">
        <v>324</v>
      </c>
      <c r="Y19" s="98">
        <v>-0.892683</v>
      </c>
      <c r="Z19" s="83">
        <v>3.5900000000000001E-2</v>
      </c>
      <c r="AA19" s="98">
        <v>0.69100189999999995</v>
      </c>
      <c r="AB19" s="83" t="s">
        <v>331</v>
      </c>
      <c r="AC19" s="98">
        <v>0.78165419999999997</v>
      </c>
      <c r="AD19" s="83">
        <v>0.49180000000000001</v>
      </c>
      <c r="AE19" s="98">
        <v>-1.22127E-2</v>
      </c>
      <c r="AF19" s="83"/>
      <c r="AG19" s="98"/>
      <c r="AH19" s="83"/>
      <c r="AI19" s="98"/>
      <c r="AJ19" s="83"/>
      <c r="AK19" s="98"/>
      <c r="AL19" s="83"/>
      <c r="AM19" s="98"/>
      <c r="AN19" s="83"/>
      <c r="AO19" s="98"/>
      <c r="AP19" s="83"/>
      <c r="AQ19" s="98"/>
      <c r="AR19" s="83"/>
      <c r="AS19" s="98"/>
      <c r="AT19" s="97"/>
      <c r="AU19" s="98"/>
      <c r="AV19" s="14"/>
      <c r="AW19" s="14"/>
      <c r="AX19" s="14"/>
    </row>
    <row r="20" spans="1:50">
      <c r="A20" s="93" t="s">
        <v>226</v>
      </c>
      <c r="B20" s="83">
        <v>0.6552</v>
      </c>
      <c r="C20" s="98">
        <v>-6.6825700000000002E-2</v>
      </c>
      <c r="D20" s="83">
        <v>0.73350000000000004</v>
      </c>
      <c r="E20" s="98">
        <v>6.30053E-2</v>
      </c>
      <c r="F20" s="83">
        <v>0.97160000000000002</v>
      </c>
      <c r="G20" s="98">
        <v>1.0151200000000001E-2</v>
      </c>
      <c r="H20" s="83">
        <v>0.79139999999999999</v>
      </c>
      <c r="I20" s="98">
        <v>0.10098600000000001</v>
      </c>
      <c r="J20" s="83">
        <v>0.94169999999999998</v>
      </c>
      <c r="K20" s="98">
        <v>2.5638999999999999E-2</v>
      </c>
      <c r="L20" s="83">
        <v>0.4269</v>
      </c>
      <c r="M20" s="98">
        <v>-0.1852743</v>
      </c>
      <c r="N20" s="83">
        <v>0.3881</v>
      </c>
      <c r="O20" s="97">
        <v>-6.1190700000000001E-2</v>
      </c>
      <c r="P20" s="83">
        <v>1.5E-3</v>
      </c>
      <c r="Q20" s="98">
        <v>0.31868800000000003</v>
      </c>
      <c r="R20" s="106" t="s">
        <v>244</v>
      </c>
      <c r="S20" s="98">
        <v>0.3196541</v>
      </c>
      <c r="T20" s="83">
        <v>0.10150000000000001</v>
      </c>
      <c r="U20" s="98">
        <v>-0.31247209999999997</v>
      </c>
      <c r="V20" s="83">
        <v>0.83499999999999996</v>
      </c>
      <c r="W20" s="98">
        <v>-2.97579E-2</v>
      </c>
      <c r="X20" s="83">
        <v>8.0000000000000002E-3</v>
      </c>
      <c r="Y20" s="98">
        <v>0.13048129999999999</v>
      </c>
      <c r="Z20" s="83">
        <v>0.44400000000000001</v>
      </c>
      <c r="AA20" s="98">
        <v>-0.1106449</v>
      </c>
      <c r="AB20" s="83">
        <v>2.8799999999999999E-2</v>
      </c>
      <c r="AC20" s="98">
        <v>-0.38293270000000001</v>
      </c>
      <c r="AD20" s="84" t="s">
        <v>244</v>
      </c>
      <c r="AE20" s="97">
        <v>0.15026690000000001</v>
      </c>
      <c r="AF20" s="83">
        <v>0.32990000000000003</v>
      </c>
      <c r="AG20" s="98">
        <v>-7.6824600000000007E-2</v>
      </c>
      <c r="AH20" s="83"/>
      <c r="AI20" s="98"/>
      <c r="AJ20" s="83"/>
      <c r="AK20" s="98"/>
      <c r="AL20" s="83"/>
      <c r="AM20" s="98"/>
      <c r="AN20" s="83"/>
      <c r="AO20" s="98"/>
      <c r="AP20" s="83"/>
      <c r="AQ20" s="98"/>
      <c r="AR20" s="83"/>
      <c r="AS20" s="98"/>
      <c r="AT20" s="97"/>
      <c r="AU20" s="98"/>
      <c r="AV20" s="14"/>
      <c r="AW20" s="14"/>
      <c r="AX20" s="14"/>
    </row>
    <row r="21" spans="1:50">
      <c r="A21" s="93" t="s">
        <v>225</v>
      </c>
      <c r="B21" s="83" t="s">
        <v>281</v>
      </c>
      <c r="C21" s="98">
        <v>8.0870800000000007E-2</v>
      </c>
      <c r="D21" s="83">
        <v>0.2084</v>
      </c>
      <c r="E21" s="98">
        <v>0.1458333</v>
      </c>
      <c r="F21" s="83">
        <v>0.20669999999999999</v>
      </c>
      <c r="G21" s="98">
        <v>0.22522310000000001</v>
      </c>
      <c r="H21" s="83">
        <v>0.30220000000000002</v>
      </c>
      <c r="I21" s="98">
        <v>0.24776139999999999</v>
      </c>
      <c r="J21" s="83">
        <v>0.22969999999999999</v>
      </c>
      <c r="K21" s="98">
        <v>0.26365539999999998</v>
      </c>
      <c r="L21" s="83">
        <v>0.72889999999999999</v>
      </c>
      <c r="M21" s="98">
        <v>-5.1511000000000001E-2</v>
      </c>
      <c r="N21" s="83" t="s">
        <v>308</v>
      </c>
      <c r="O21" s="97">
        <v>-8.0595200000000006E-2</v>
      </c>
      <c r="P21" s="83" t="s">
        <v>315</v>
      </c>
      <c r="Q21" s="98">
        <v>0.1042656</v>
      </c>
      <c r="R21" s="106" t="s">
        <v>244</v>
      </c>
      <c r="S21" s="98">
        <v>0.62487150000000002</v>
      </c>
      <c r="T21" s="100" t="s">
        <v>320</v>
      </c>
      <c r="U21" s="101">
        <v>-5.5026100000000001E-2</v>
      </c>
      <c r="V21" s="83">
        <v>0.92620000000000002</v>
      </c>
      <c r="W21" s="98">
        <v>8.3964E-3</v>
      </c>
      <c r="X21" s="84" t="s">
        <v>244</v>
      </c>
      <c r="Y21" s="98">
        <v>0.42567319999999997</v>
      </c>
      <c r="Z21" s="83" t="s">
        <v>327</v>
      </c>
      <c r="AA21" s="98">
        <v>1.01198E-2</v>
      </c>
      <c r="AB21" s="83">
        <v>0.33200000000000002</v>
      </c>
      <c r="AC21" s="98">
        <v>-0.11145289999999999</v>
      </c>
      <c r="AD21" s="84" t="s">
        <v>244</v>
      </c>
      <c r="AE21" s="97">
        <v>0.33291209999999999</v>
      </c>
      <c r="AF21" s="83">
        <v>0.63090000000000002</v>
      </c>
      <c r="AG21" s="98">
        <v>-2.4194299999999998E-2</v>
      </c>
      <c r="AH21" s="83">
        <v>5.8999999999999999E-3</v>
      </c>
      <c r="AI21" s="98">
        <v>0.30642140000000001</v>
      </c>
      <c r="AJ21" s="83"/>
      <c r="AK21" s="98"/>
      <c r="AL21" s="83"/>
      <c r="AM21" s="98"/>
      <c r="AN21" s="83"/>
      <c r="AO21" s="98"/>
      <c r="AP21" s="83"/>
      <c r="AQ21" s="98"/>
      <c r="AR21" s="83"/>
      <c r="AS21" s="98"/>
      <c r="AT21" s="97"/>
      <c r="AU21" s="98"/>
      <c r="AV21" s="14"/>
      <c r="AW21" s="14"/>
      <c r="AX21" s="14"/>
    </row>
    <row r="22" spans="1:50">
      <c r="A22" s="93" t="s">
        <v>224</v>
      </c>
      <c r="B22" s="83">
        <v>0.50590000000000002</v>
      </c>
      <c r="C22" s="98">
        <v>0.1105607</v>
      </c>
      <c r="D22" s="83">
        <v>0.28860000000000002</v>
      </c>
      <c r="E22" s="98">
        <v>0.21663760000000001</v>
      </c>
      <c r="F22" s="83">
        <v>0.27989999999999998</v>
      </c>
      <c r="G22" s="98">
        <v>0.3393178</v>
      </c>
      <c r="H22" s="83">
        <v>6.3799999999999996E-2</v>
      </c>
      <c r="I22" s="98">
        <v>0.76474200000000003</v>
      </c>
      <c r="J22" s="83">
        <v>0.39410000000000001</v>
      </c>
      <c r="K22" s="98">
        <v>0.33011079999999998</v>
      </c>
      <c r="L22" s="97" t="s">
        <v>303</v>
      </c>
      <c r="M22" s="97">
        <v>-3.6547700000000002E-2</v>
      </c>
      <c r="N22" s="83">
        <v>0.61529999999999996</v>
      </c>
      <c r="O22" s="97">
        <v>-3.9823400000000002E-2</v>
      </c>
      <c r="P22" s="83">
        <v>1.32E-2</v>
      </c>
      <c r="Q22" s="98">
        <v>0.28602729999999998</v>
      </c>
      <c r="R22" s="97">
        <v>8.9999999999999998E-4</v>
      </c>
      <c r="S22" s="98">
        <v>0.22288749999999999</v>
      </c>
      <c r="T22" s="83">
        <v>2.0999999999999999E-3</v>
      </c>
      <c r="U22" s="98">
        <v>-0.61549989999999999</v>
      </c>
      <c r="V22" s="83">
        <v>0.1497</v>
      </c>
      <c r="W22" s="98">
        <v>-0.22505339999999999</v>
      </c>
      <c r="X22" s="83">
        <v>3.56E-2</v>
      </c>
      <c r="Y22" s="98">
        <v>9.4951499999999994E-2</v>
      </c>
      <c r="Z22" s="83" t="s">
        <v>328</v>
      </c>
      <c r="AA22" s="98">
        <v>-0.18267610000000001</v>
      </c>
      <c r="AB22" s="84" t="s">
        <v>244</v>
      </c>
      <c r="AC22" s="98">
        <v>-0.79268740000000004</v>
      </c>
      <c r="AD22" s="83">
        <v>4.7000000000000002E-3</v>
      </c>
      <c r="AE22" s="97">
        <v>9.9661830000000007E-2</v>
      </c>
      <c r="AF22" s="83" t="s">
        <v>333</v>
      </c>
      <c r="AG22" s="98">
        <v>-7.3849100000000001E-2</v>
      </c>
      <c r="AH22" s="84" t="s">
        <v>244</v>
      </c>
      <c r="AI22" s="98">
        <v>0.74637949999999997</v>
      </c>
      <c r="AJ22" s="83">
        <v>3.78E-2</v>
      </c>
      <c r="AK22" s="98">
        <v>0.65718010000000004</v>
      </c>
      <c r="AL22" s="83"/>
      <c r="AM22" s="98"/>
      <c r="AN22" s="83"/>
      <c r="AO22" s="98"/>
      <c r="AP22" s="83"/>
      <c r="AQ22" s="98"/>
      <c r="AR22" s="83"/>
      <c r="AS22" s="98"/>
      <c r="AT22" s="97"/>
      <c r="AU22" s="98"/>
      <c r="AV22" s="14"/>
      <c r="AW22" s="14"/>
      <c r="AX22" s="14"/>
    </row>
    <row r="23" spans="1:50">
      <c r="A23" s="93" t="s">
        <v>223</v>
      </c>
      <c r="B23" s="83" t="s">
        <v>282</v>
      </c>
      <c r="C23" s="97">
        <v>0.2411191</v>
      </c>
      <c r="D23" s="83">
        <v>3.4000000000000002E-2</v>
      </c>
      <c r="E23" s="98">
        <v>0.49587900000000001</v>
      </c>
      <c r="F23" s="83">
        <v>4.4499999999999998E-2</v>
      </c>
      <c r="G23" s="98">
        <v>0.72597339999999999</v>
      </c>
      <c r="H23" s="83">
        <v>0.93259999999999998</v>
      </c>
      <c r="I23" s="98">
        <v>4.2418600000000001E-2</v>
      </c>
      <c r="J23" s="83">
        <v>2.86E-2</v>
      </c>
      <c r="K23" s="98">
        <v>0.96569490000000002</v>
      </c>
      <c r="L23" s="83">
        <v>0.61529999999999996</v>
      </c>
      <c r="M23" s="98">
        <v>-0.15432989999999999</v>
      </c>
      <c r="N23" s="83">
        <v>1.4500000000000001E-2</v>
      </c>
      <c r="O23" s="97">
        <v>-0.2175686</v>
      </c>
      <c r="P23" s="83">
        <v>6.9999999999999999E-4</v>
      </c>
      <c r="Q23" s="98">
        <v>0.44120150000000002</v>
      </c>
      <c r="R23" s="106" t="s">
        <v>244</v>
      </c>
      <c r="S23" s="98">
        <v>0.20892559999999999</v>
      </c>
      <c r="T23" s="83">
        <v>0.58089999999999997</v>
      </c>
      <c r="U23" s="98">
        <v>-0.1411403</v>
      </c>
      <c r="V23" s="83">
        <v>8.43E-2</v>
      </c>
      <c r="W23" s="98">
        <v>0.31562570000000001</v>
      </c>
      <c r="X23" s="83">
        <v>2.4799999999999999E-2</v>
      </c>
      <c r="Y23" s="98">
        <v>8.5531099999999999E-2</v>
      </c>
      <c r="Z23" s="83">
        <v>0.25740000000000002</v>
      </c>
      <c r="AA23" s="98">
        <v>0.21356749999999999</v>
      </c>
      <c r="AB23" s="83">
        <v>0.1273</v>
      </c>
      <c r="AC23" s="98">
        <v>-0.35808669999999998</v>
      </c>
      <c r="AD23" s="84">
        <v>2.9999999999999997E-4</v>
      </c>
      <c r="AE23" s="97">
        <v>0.1043526</v>
      </c>
      <c r="AF23" s="83" t="s">
        <v>334</v>
      </c>
      <c r="AG23" s="98">
        <v>0.12721350000000001</v>
      </c>
      <c r="AH23" s="106" t="s">
        <v>244</v>
      </c>
      <c r="AI23" s="98">
        <v>0.98663529999999999</v>
      </c>
      <c r="AJ23" s="83">
        <v>7.6E-3</v>
      </c>
      <c r="AK23" s="98">
        <v>0.97324480000000002</v>
      </c>
      <c r="AL23" s="83">
        <v>2.9999999999999997E-4</v>
      </c>
      <c r="AM23" s="98">
        <v>0.71294069999999998</v>
      </c>
      <c r="AN23" s="83"/>
      <c r="AO23" s="98"/>
      <c r="AP23" s="83"/>
      <c r="AQ23" s="98"/>
      <c r="AR23" s="83"/>
      <c r="AS23" s="98"/>
      <c r="AT23" s="97"/>
      <c r="AU23" s="98"/>
      <c r="AV23" s="14"/>
      <c r="AW23" s="14"/>
      <c r="AX23" s="14"/>
    </row>
    <row r="24" spans="1:50">
      <c r="A24" s="93" t="s">
        <v>222</v>
      </c>
      <c r="B24" s="83" t="s">
        <v>283</v>
      </c>
      <c r="C24" s="98">
        <v>6.5084699999999995E-2</v>
      </c>
      <c r="D24" s="83">
        <v>0.52939999999999998</v>
      </c>
      <c r="E24" s="98">
        <v>5.5407199999999997E-2</v>
      </c>
      <c r="F24" s="83" t="s">
        <v>290</v>
      </c>
      <c r="G24" s="98">
        <v>0.11890680000000001</v>
      </c>
      <c r="H24" s="83">
        <v>0.1366</v>
      </c>
      <c r="I24" s="98">
        <v>0.26611309999999999</v>
      </c>
      <c r="J24" s="83" t="s">
        <v>298</v>
      </c>
      <c r="K24" s="98">
        <v>0.11473410000000001</v>
      </c>
      <c r="L24" s="83">
        <v>0.96689999999999998</v>
      </c>
      <c r="M24" s="98">
        <v>-4.6392999999999998E-3</v>
      </c>
      <c r="N24" s="83">
        <v>0.2069</v>
      </c>
      <c r="O24" s="98">
        <v>-4.2387399999999999E-2</v>
      </c>
      <c r="P24" s="83" t="s">
        <v>316</v>
      </c>
      <c r="Q24" s="98">
        <v>3.6423400000000002E-2</v>
      </c>
      <c r="R24" s="84" t="s">
        <v>244</v>
      </c>
      <c r="S24" s="98">
        <v>0.95243540000000004</v>
      </c>
      <c r="T24" s="83" t="s">
        <v>321</v>
      </c>
      <c r="U24" s="98">
        <v>-0.1026803</v>
      </c>
      <c r="V24" s="83">
        <v>0.38769999999999999</v>
      </c>
      <c r="W24" s="98">
        <v>-5.8541900000000001E-2</v>
      </c>
      <c r="X24" s="84" t="s">
        <v>244</v>
      </c>
      <c r="Y24" s="98">
        <v>0.57258609999999999</v>
      </c>
      <c r="Z24" s="83" t="s">
        <v>329</v>
      </c>
      <c r="AA24" s="98">
        <v>-5.1829E-2</v>
      </c>
      <c r="AB24" s="83">
        <v>0.12529999999999999</v>
      </c>
      <c r="AC24" s="98">
        <v>-0.1308241</v>
      </c>
      <c r="AD24" s="84" t="s">
        <v>244</v>
      </c>
      <c r="AE24" s="97">
        <v>0.42347259999999998</v>
      </c>
      <c r="AF24" s="83" t="s">
        <v>335</v>
      </c>
      <c r="AG24" s="98">
        <v>-4.7820500000000002E-2</v>
      </c>
      <c r="AH24" s="97">
        <v>8.5000000000000006E-3</v>
      </c>
      <c r="AI24" s="98">
        <v>0.2215077</v>
      </c>
      <c r="AJ24" s="84" t="s">
        <v>244</v>
      </c>
      <c r="AK24" s="98">
        <v>0.71597869999999997</v>
      </c>
      <c r="AL24" s="83">
        <v>4.3499999999999997E-2</v>
      </c>
      <c r="AM24" s="98">
        <v>0.15653719999999999</v>
      </c>
      <c r="AN24" s="83" t="s">
        <v>338</v>
      </c>
      <c r="AO24" s="98">
        <v>0.12557579999999999</v>
      </c>
      <c r="AP24" s="83"/>
      <c r="AQ24" s="98"/>
      <c r="AR24" s="83"/>
      <c r="AS24" s="98"/>
      <c r="AT24" s="97"/>
      <c r="AU24" s="98"/>
      <c r="AV24" s="14"/>
      <c r="AW24" s="14"/>
      <c r="AX24" s="14"/>
    </row>
    <row r="25" spans="1:50">
      <c r="A25" s="93" t="s">
        <v>221</v>
      </c>
      <c r="B25" s="83" t="s">
        <v>284</v>
      </c>
      <c r="C25" s="98">
        <v>8.7349700000000002E-2</v>
      </c>
      <c r="D25" s="83">
        <v>0.34370000000000001</v>
      </c>
      <c r="E25" s="98">
        <v>0.12215529999999999</v>
      </c>
      <c r="F25" s="83" t="s">
        <v>291</v>
      </c>
      <c r="G25" s="98">
        <v>0.21237829999999999</v>
      </c>
      <c r="H25" s="83">
        <v>0.30580000000000002</v>
      </c>
      <c r="I25" s="98">
        <v>0.2720149</v>
      </c>
      <c r="J25" s="83" t="s">
        <v>299</v>
      </c>
      <c r="K25" s="98">
        <v>0.23978669999999999</v>
      </c>
      <c r="L25" s="83">
        <v>0.85680000000000001</v>
      </c>
      <c r="M25" s="98">
        <v>-2.9687100000000001E-2</v>
      </c>
      <c r="N25" s="83" t="s">
        <v>309</v>
      </c>
      <c r="O25" s="98">
        <v>-8.0588199999999999E-2</v>
      </c>
      <c r="P25" s="83" t="s">
        <v>317</v>
      </c>
      <c r="Q25" s="98">
        <v>0.1259633</v>
      </c>
      <c r="R25" s="84" t="s">
        <v>244</v>
      </c>
      <c r="S25" s="98">
        <v>0.58663220000000005</v>
      </c>
      <c r="T25" s="83" t="s">
        <v>322</v>
      </c>
      <c r="U25" s="98">
        <v>-0.109738</v>
      </c>
      <c r="V25" s="83">
        <v>0.45329999999999998</v>
      </c>
      <c r="W25" s="98">
        <v>-7.4863899999999997E-2</v>
      </c>
      <c r="X25" s="84" t="s">
        <v>244</v>
      </c>
      <c r="Y25" s="98">
        <v>0.3784748</v>
      </c>
      <c r="Z25" s="83" t="s">
        <v>330</v>
      </c>
      <c r="AA25" s="98">
        <v>-2.2373899999999999E-2</v>
      </c>
      <c r="AB25" s="83">
        <v>0.12520000000000001</v>
      </c>
      <c r="AC25" s="98">
        <v>-0.19247829999999999</v>
      </c>
      <c r="AD25" s="84" t="s">
        <v>244</v>
      </c>
      <c r="AE25" s="97">
        <v>0.30233539999999998</v>
      </c>
      <c r="AF25" s="83">
        <v>0.25790000000000002</v>
      </c>
      <c r="AG25" s="98">
        <v>-6.2424899999999998E-2</v>
      </c>
      <c r="AH25" s="106" t="s">
        <v>246</v>
      </c>
      <c r="AI25" s="98">
        <v>0.39919559999999998</v>
      </c>
      <c r="AJ25" s="84" t="s">
        <v>244</v>
      </c>
      <c r="AK25" s="98">
        <v>0.85018260000000001</v>
      </c>
      <c r="AL25" s="83">
        <v>5.1999999999999998E-3</v>
      </c>
      <c r="AM25" s="98">
        <v>0.30837930000000002</v>
      </c>
      <c r="AN25" s="83">
        <v>1.52E-2</v>
      </c>
      <c r="AO25" s="98">
        <v>0.2310634</v>
      </c>
      <c r="AP25" s="83" t="s">
        <v>244</v>
      </c>
      <c r="AQ25" s="98">
        <v>0.64282479999999997</v>
      </c>
      <c r="AR25" s="83"/>
      <c r="AS25" s="98"/>
      <c r="AT25" s="97"/>
      <c r="AU25" s="98"/>
      <c r="AV25" s="14"/>
      <c r="AW25" s="14"/>
      <c r="AX25" s="14"/>
    </row>
    <row r="26" spans="1:50">
      <c r="A26" s="93" t="s">
        <v>220</v>
      </c>
      <c r="B26" s="83">
        <v>0.64180000000000004</v>
      </c>
      <c r="C26" s="98">
        <v>0.1370574</v>
      </c>
      <c r="D26" s="83">
        <v>0.48620000000000002</v>
      </c>
      <c r="E26" s="98">
        <v>0.25294349999999999</v>
      </c>
      <c r="F26" s="83">
        <v>0.46800000000000003</v>
      </c>
      <c r="G26" s="98">
        <v>0.40546409999999999</v>
      </c>
      <c r="H26" s="83">
        <v>0.87929999999999997</v>
      </c>
      <c r="I26" s="98">
        <v>-0.1141572</v>
      </c>
      <c r="J26" s="83">
        <v>0.3342</v>
      </c>
      <c r="K26" s="98">
        <v>4.8713699999999999E-2</v>
      </c>
      <c r="L26" s="83">
        <v>9.8299999999999998E-2</v>
      </c>
      <c r="M26" s="98">
        <v>-0.74520589999999998</v>
      </c>
      <c r="N26" s="83" t="s">
        <v>310</v>
      </c>
      <c r="O26" s="98">
        <v>-0.2261348</v>
      </c>
      <c r="P26" s="84" t="s">
        <v>244</v>
      </c>
      <c r="Q26" s="98">
        <v>0.71525729999999998</v>
      </c>
      <c r="R26" s="83">
        <v>3.7400000000000003E-2</v>
      </c>
      <c r="S26" s="98">
        <v>8.3406140000000004E-2</v>
      </c>
      <c r="T26" s="83">
        <v>0.49349999999999999</v>
      </c>
      <c r="U26" s="98">
        <v>0.26219870000000001</v>
      </c>
      <c r="V26" s="83">
        <v>5.2900000000000003E-2</v>
      </c>
      <c r="W26" s="98">
        <v>0.52744429999999998</v>
      </c>
      <c r="X26" s="83" t="s">
        <v>325</v>
      </c>
      <c r="Y26" s="98">
        <v>3.0360100000000001E-2</v>
      </c>
      <c r="Z26" s="83">
        <v>0.15920000000000001</v>
      </c>
      <c r="AA26" s="98">
        <v>0.39579769999999997</v>
      </c>
      <c r="AB26" s="83">
        <v>0.81530000000000002</v>
      </c>
      <c r="AC26" s="98">
        <v>-8.3920099999999997E-2</v>
      </c>
      <c r="AD26" s="97" t="s">
        <v>332</v>
      </c>
      <c r="AE26" s="97">
        <v>3.2821990000000002E-2</v>
      </c>
      <c r="AF26" s="84">
        <v>1E-4</v>
      </c>
      <c r="AG26" s="98">
        <v>0.5365221</v>
      </c>
      <c r="AH26" s="97">
        <v>2.1000000000000001E-2</v>
      </c>
      <c r="AI26" s="98">
        <v>0.8129845</v>
      </c>
      <c r="AJ26" s="83" t="s">
        <v>337</v>
      </c>
      <c r="AK26" s="98">
        <v>7.6349100000000003E-2</v>
      </c>
      <c r="AL26" s="83">
        <v>9.1600000000000001E-2</v>
      </c>
      <c r="AM26" s="98">
        <v>0.54525630000000003</v>
      </c>
      <c r="AN26" s="84" t="s">
        <v>244</v>
      </c>
      <c r="AO26" s="98">
        <v>0.96220859999999997</v>
      </c>
      <c r="AP26" s="83" t="s">
        <v>339</v>
      </c>
      <c r="AQ26" s="98">
        <v>0.4469785</v>
      </c>
      <c r="AR26" s="83" t="s">
        <v>340</v>
      </c>
      <c r="AS26" s="98">
        <v>0.56784089999999998</v>
      </c>
      <c r="AT26" s="97"/>
      <c r="AU26" s="98"/>
      <c r="AV26" s="14"/>
      <c r="AW26" s="14"/>
      <c r="AX26" s="14"/>
    </row>
    <row r="27" spans="1:50">
      <c r="A27" s="102" t="s">
        <v>219</v>
      </c>
      <c r="B27" s="103">
        <v>0.61339999999999995</v>
      </c>
      <c r="C27" s="104">
        <v>0.1023198</v>
      </c>
      <c r="D27" s="103">
        <v>0.70940000000000003</v>
      </c>
      <c r="E27" s="104">
        <v>9.3328599999999998E-2</v>
      </c>
      <c r="F27" s="103">
        <v>0.63600000000000001</v>
      </c>
      <c r="G27" s="104">
        <v>0.1822898</v>
      </c>
      <c r="H27" s="103">
        <v>2.1399999999999999E-2</v>
      </c>
      <c r="I27" s="104">
        <v>-0.14913660000000001</v>
      </c>
      <c r="J27" s="103">
        <v>0.36109999999999998</v>
      </c>
      <c r="K27" s="104">
        <v>6.7064499999999999E-2</v>
      </c>
      <c r="L27" s="105" t="s">
        <v>304</v>
      </c>
      <c r="M27" s="105">
        <v>-9.8406300000000002E-2</v>
      </c>
      <c r="N27" s="103">
        <v>7.7600000000000002E-2</v>
      </c>
      <c r="O27" s="104">
        <v>-0.16592589999999999</v>
      </c>
      <c r="P27" s="103">
        <v>0.29399999999999998</v>
      </c>
      <c r="Q27" s="104">
        <v>-0.1538718</v>
      </c>
      <c r="R27" s="103" t="s">
        <v>318</v>
      </c>
      <c r="S27" s="104">
        <v>-7.9203399999999993E-2</v>
      </c>
      <c r="T27" s="107" t="s">
        <v>244</v>
      </c>
      <c r="U27" s="104">
        <v>0.5919856</v>
      </c>
      <c r="V27" s="103">
        <v>5.4999999999999997E-3</v>
      </c>
      <c r="W27" s="104">
        <v>0.50267759999999995</v>
      </c>
      <c r="X27" s="103" t="s">
        <v>326</v>
      </c>
      <c r="Y27" s="104">
        <v>-3.6068299999999998E-2</v>
      </c>
      <c r="Z27" s="107" t="s">
        <v>244</v>
      </c>
      <c r="AA27" s="104">
        <v>0.61454109999999995</v>
      </c>
      <c r="AB27" s="107" t="s">
        <v>244</v>
      </c>
      <c r="AC27" s="104">
        <v>0.61270409999999997</v>
      </c>
      <c r="AD27" s="103">
        <v>0.41880000000000001</v>
      </c>
      <c r="AE27" s="104">
        <v>-0.90843200000000002</v>
      </c>
      <c r="AF27" s="103">
        <v>4.3299999999999998E-2</v>
      </c>
      <c r="AG27" s="104">
        <v>0.20997250000000001</v>
      </c>
      <c r="AH27" s="103">
        <v>1.6400000000000001E-2</v>
      </c>
      <c r="AI27" s="104">
        <v>-0.57915879999999997</v>
      </c>
      <c r="AJ27" s="103" t="s">
        <v>336</v>
      </c>
      <c r="AK27" s="104">
        <v>-0.25863370000000002</v>
      </c>
      <c r="AL27" s="107" t="s">
        <v>244</v>
      </c>
      <c r="AM27" s="104">
        <v>-0.90296750000000003</v>
      </c>
      <c r="AN27" s="103">
        <v>0.21629999999999999</v>
      </c>
      <c r="AO27" s="104">
        <v>-0.23565030000000001</v>
      </c>
      <c r="AP27" s="103" t="s">
        <v>312</v>
      </c>
      <c r="AQ27" s="104">
        <v>-7.6241000000000003E-2</v>
      </c>
      <c r="AR27" s="103" t="s">
        <v>341</v>
      </c>
      <c r="AS27" s="104">
        <v>-0.48331770000000002</v>
      </c>
      <c r="AT27" s="103">
        <v>0.87029999999999996</v>
      </c>
      <c r="AU27" s="104">
        <v>2.1025599999999998E-2</v>
      </c>
      <c r="AV27" s="14"/>
      <c r="AW27" s="14"/>
      <c r="AX27" s="14"/>
    </row>
    <row r="28" spans="1:50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</row>
    <row r="29" spans="1:50"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</row>
    <row r="30" spans="1:50"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</row>
    <row r="31" spans="1:50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</row>
    <row r="32" spans="1:50"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</row>
    <row r="33" spans="2:50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>
        <v>1.9762849999999999E-4</v>
      </c>
      <c r="S33" s="13"/>
      <c r="T33" s="13"/>
      <c r="U33" s="13"/>
      <c r="V33" s="13"/>
      <c r="W33" s="13"/>
      <c r="X33" s="13"/>
      <c r="Y33" s="13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</row>
    <row r="34" spans="2:50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4"/>
      <c r="AA34" s="14"/>
      <c r="AB34" s="14"/>
      <c r="AC34" s="14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</row>
    <row r="35" spans="2:50"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</row>
    <row r="36" spans="2:50"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</row>
    <row r="37" spans="2:50"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</row>
    <row r="38" spans="2:50"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</row>
    <row r="39" spans="2:50"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</row>
    <row r="40" spans="2:50"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</row>
    <row r="41" spans="2:50"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4"/>
      <c r="AA41" s="14"/>
      <c r="AB41" s="14"/>
      <c r="AC41" s="14"/>
      <c r="AD41" s="14"/>
      <c r="AE41" s="14"/>
      <c r="AF41" s="14"/>
      <c r="AG41" s="14"/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</row>
    <row r="42" spans="2:50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</row>
    <row r="43" spans="2:50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</row>
    <row r="44" spans="2:50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</row>
    <row r="45" spans="2:50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</row>
    <row r="46" spans="2:50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</row>
    <row r="47" spans="2:50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</row>
    <row r="48" spans="2:50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4"/>
      <c r="AA48" s="14"/>
      <c r="AB48" s="14"/>
      <c r="AC48" s="14"/>
      <c r="AD48" s="14"/>
      <c r="AE48" s="14"/>
      <c r="AF48" s="14"/>
      <c r="AG48" s="14"/>
      <c r="AH48" s="14"/>
      <c r="AI48" s="14"/>
      <c r="AJ48" s="14"/>
      <c r="AK48" s="14"/>
      <c r="AL48" s="14"/>
      <c r="AM48" s="14"/>
      <c r="AN48" s="14"/>
      <c r="AO48" s="14"/>
      <c r="AP48" s="14"/>
      <c r="AQ48" s="14"/>
      <c r="AR48" s="14"/>
      <c r="AS48" s="14"/>
      <c r="AT48" s="14"/>
      <c r="AU48" s="14"/>
      <c r="AV48" s="14"/>
      <c r="AW48" s="14"/>
      <c r="AX48" s="14"/>
    </row>
    <row r="49" spans="2:50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4"/>
      <c r="AA49" s="14"/>
      <c r="AB49" s="14"/>
      <c r="AC49" s="14"/>
      <c r="AD49" s="14"/>
      <c r="AE49" s="14"/>
      <c r="AF49" s="14"/>
      <c r="AG49" s="14"/>
      <c r="AH49" s="14"/>
      <c r="AI49" s="14"/>
      <c r="AJ49" s="14"/>
      <c r="AK49" s="14"/>
      <c r="AL49" s="14"/>
      <c r="AM49" s="14"/>
      <c r="AN49" s="14"/>
      <c r="AO49" s="14"/>
      <c r="AP49" s="14"/>
      <c r="AQ49" s="14"/>
      <c r="AR49" s="14"/>
      <c r="AS49" s="14"/>
      <c r="AT49" s="14"/>
      <c r="AU49" s="14"/>
      <c r="AV49" s="14"/>
      <c r="AW49" s="14"/>
      <c r="AX49" s="14"/>
    </row>
  </sheetData>
  <mergeCells count="27">
    <mergeCell ref="AP3:AQ3"/>
    <mergeCell ref="AR3:AS3"/>
    <mergeCell ref="AT3:AU3"/>
    <mergeCell ref="Z3:AA3"/>
    <mergeCell ref="AB3:AC3"/>
    <mergeCell ref="AD3:AE3"/>
    <mergeCell ref="B2:M2"/>
    <mergeCell ref="N2:O2"/>
    <mergeCell ref="AL3:AM3"/>
    <mergeCell ref="AN3:AO3"/>
    <mergeCell ref="Z2:AU2"/>
    <mergeCell ref="P2:Y2"/>
    <mergeCell ref="AF3:AG3"/>
    <mergeCell ref="AH3:AI3"/>
    <mergeCell ref="AJ3:AK3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T3:U3"/>
    <mergeCell ref="V3:W3"/>
    <mergeCell ref="X3:Y3"/>
  </mergeCells>
  <pageMargins left="0.75" right="0.75" top="1" bottom="1" header="0.5" footer="0.5"/>
  <pageSetup orientation="landscape" horizontalDpi="4294967292" verticalDpi="429496729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8853F-FD13-A040-8C47-F0DAE46C502B}">
  <dimension ref="C3:R45"/>
  <sheetViews>
    <sheetView topLeftCell="B1" zoomScaleNormal="110" workbookViewId="0">
      <selection activeCell="F5" sqref="F5"/>
    </sheetView>
  </sheetViews>
  <sheetFormatPr baseColWidth="10" defaultRowHeight="16"/>
  <cols>
    <col min="3" max="3" width="16.33203125" customWidth="1"/>
    <col min="4" max="4" width="13.83203125" bestFit="1" customWidth="1"/>
    <col min="5" max="5" width="16.33203125" bestFit="1" customWidth="1"/>
    <col min="9" max="9" width="16" bestFit="1" customWidth="1"/>
    <col min="12" max="12" width="16" bestFit="1" customWidth="1"/>
    <col min="13" max="13" width="13.83203125" bestFit="1" customWidth="1"/>
    <col min="15" max="15" width="15.6640625" bestFit="1" customWidth="1"/>
    <col min="16" max="18" width="15.6640625" customWidth="1"/>
    <col min="19" max="19" width="10.83203125" customWidth="1"/>
  </cols>
  <sheetData>
    <row r="3" spans="3:18">
      <c r="G3" s="240" t="s">
        <v>464</v>
      </c>
      <c r="H3" s="241"/>
      <c r="I3" s="242"/>
      <c r="J3" s="240" t="s">
        <v>465</v>
      </c>
      <c r="K3" s="241"/>
      <c r="L3" s="241"/>
      <c r="M3" s="242"/>
      <c r="N3" s="243" t="s">
        <v>466</v>
      </c>
      <c r="O3" s="244"/>
      <c r="P3" s="244"/>
      <c r="Q3" s="245"/>
      <c r="R3" s="156"/>
    </row>
    <row r="4" spans="3:18">
      <c r="C4" s="189" t="s">
        <v>10</v>
      </c>
      <c r="D4" s="189" t="s">
        <v>462</v>
      </c>
      <c r="E4" s="150" t="s">
        <v>444</v>
      </c>
      <c r="F4" s="153" t="s">
        <v>443</v>
      </c>
      <c r="G4" s="155" t="s">
        <v>442</v>
      </c>
      <c r="H4" s="153" t="s">
        <v>439</v>
      </c>
      <c r="I4" s="152" t="s">
        <v>438</v>
      </c>
      <c r="J4" s="144" t="s">
        <v>442</v>
      </c>
      <c r="K4" s="143" t="s">
        <v>439</v>
      </c>
      <c r="L4" s="143" t="s">
        <v>438</v>
      </c>
      <c r="M4" s="143" t="s">
        <v>441</v>
      </c>
      <c r="N4" s="154" t="s">
        <v>440</v>
      </c>
      <c r="O4" s="153" t="s">
        <v>439</v>
      </c>
      <c r="P4" s="153" t="s">
        <v>438</v>
      </c>
      <c r="Q4" s="152" t="s">
        <v>437</v>
      </c>
      <c r="R4" s="151"/>
    </row>
    <row r="5" spans="3:18">
      <c r="C5" s="246" t="s">
        <v>461</v>
      </c>
      <c r="D5">
        <v>1</v>
      </c>
      <c r="E5" s="150">
        <v>9</v>
      </c>
      <c r="F5" s="149">
        <v>25821957</v>
      </c>
      <c r="G5" s="191">
        <v>25823591</v>
      </c>
      <c r="H5" s="192">
        <v>97.61</v>
      </c>
      <c r="I5" s="193">
        <v>1635</v>
      </c>
      <c r="J5" s="147">
        <v>25823594</v>
      </c>
      <c r="K5" s="139">
        <v>89.15</v>
      </c>
      <c r="L5" s="139">
        <v>1640</v>
      </c>
      <c r="M5" s="139">
        <f>M13+1</f>
        <v>4</v>
      </c>
      <c r="N5" s="190">
        <v>25823591</v>
      </c>
      <c r="O5" s="151">
        <v>99.76</v>
      </c>
      <c r="P5" s="151">
        <v>1635</v>
      </c>
      <c r="Q5" s="130">
        <v>1</v>
      </c>
      <c r="R5" s="139"/>
    </row>
    <row r="6" spans="3:18">
      <c r="C6" s="247"/>
      <c r="D6">
        <f>D5+1</f>
        <v>2</v>
      </c>
      <c r="E6" s="148">
        <v>9</v>
      </c>
      <c r="F6" s="139">
        <v>26045537</v>
      </c>
      <c r="G6" s="147">
        <v>26047170</v>
      </c>
      <c r="H6" s="139">
        <v>97.19</v>
      </c>
      <c r="I6" s="146">
        <v>1637</v>
      </c>
      <c r="J6" s="147">
        <v>26047173</v>
      </c>
      <c r="K6" s="139">
        <v>88.92</v>
      </c>
      <c r="L6" s="139">
        <v>1642</v>
      </c>
      <c r="M6" s="139">
        <f>M5+1</f>
        <v>5</v>
      </c>
      <c r="N6" s="147">
        <v>26047170</v>
      </c>
      <c r="O6" s="139">
        <v>99.33</v>
      </c>
      <c r="P6" s="139">
        <v>1637</v>
      </c>
      <c r="Q6" s="146">
        <f t="shared" ref="Q6:Q16" si="0">Q5+1</f>
        <v>2</v>
      </c>
      <c r="R6" s="139"/>
    </row>
    <row r="7" spans="3:18">
      <c r="C7" s="247"/>
      <c r="D7">
        <f t="shared" ref="D7:D16" si="1">D6+1</f>
        <v>3</v>
      </c>
      <c r="E7" s="148">
        <v>9</v>
      </c>
      <c r="F7" s="139">
        <v>25982099</v>
      </c>
      <c r="G7" s="147">
        <v>25983733</v>
      </c>
      <c r="H7" s="139">
        <v>96.82</v>
      </c>
      <c r="I7" s="146">
        <v>1637</v>
      </c>
      <c r="J7" s="147">
        <v>25983736</v>
      </c>
      <c r="K7" s="139">
        <v>88.55</v>
      </c>
      <c r="L7" s="139">
        <v>1642</v>
      </c>
      <c r="M7" s="139">
        <f>M8+1</f>
        <v>8</v>
      </c>
      <c r="N7" s="147">
        <v>25983733</v>
      </c>
      <c r="O7" s="139">
        <v>98.96</v>
      </c>
      <c r="P7" s="139">
        <v>1637</v>
      </c>
      <c r="Q7" s="146">
        <f t="shared" si="0"/>
        <v>3</v>
      </c>
      <c r="R7" s="139"/>
    </row>
    <row r="8" spans="3:18">
      <c r="C8" s="247"/>
      <c r="D8">
        <f t="shared" si="1"/>
        <v>4</v>
      </c>
      <c r="E8" s="148">
        <v>9</v>
      </c>
      <c r="F8" s="139">
        <v>26085884</v>
      </c>
      <c r="G8" s="147">
        <v>26087511</v>
      </c>
      <c r="H8" s="139">
        <v>96.27</v>
      </c>
      <c r="I8" s="146">
        <v>1636</v>
      </c>
      <c r="J8" s="147">
        <v>26087514</v>
      </c>
      <c r="K8" s="139">
        <v>88.71</v>
      </c>
      <c r="L8" s="139">
        <v>1639</v>
      </c>
      <c r="M8" s="139">
        <f>M14+1</f>
        <v>7</v>
      </c>
      <c r="N8" s="147">
        <v>26087511</v>
      </c>
      <c r="O8" s="139">
        <v>98.41</v>
      </c>
      <c r="P8" s="139">
        <v>1636</v>
      </c>
      <c r="Q8" s="146">
        <f t="shared" si="0"/>
        <v>4</v>
      </c>
      <c r="R8" s="139"/>
    </row>
    <row r="9" spans="3:18">
      <c r="C9" s="247"/>
      <c r="D9">
        <f t="shared" si="1"/>
        <v>5</v>
      </c>
      <c r="E9" s="148">
        <v>9</v>
      </c>
      <c r="F9" s="139">
        <v>25916410</v>
      </c>
      <c r="G9" s="147">
        <v>25917565</v>
      </c>
      <c r="H9" s="139">
        <v>95.52</v>
      </c>
      <c r="I9" s="146">
        <v>1161</v>
      </c>
      <c r="J9" s="147">
        <v>25917565</v>
      </c>
      <c r="K9" s="139">
        <v>88.11</v>
      </c>
      <c r="L9" s="139">
        <v>1161</v>
      </c>
      <c r="M9" s="139">
        <f>M7+1</f>
        <v>9</v>
      </c>
      <c r="N9" s="147">
        <v>25917565</v>
      </c>
      <c r="O9" s="139">
        <v>97.85</v>
      </c>
      <c r="P9" s="139">
        <v>1161</v>
      </c>
      <c r="Q9" s="146">
        <f t="shared" si="0"/>
        <v>5</v>
      </c>
      <c r="R9" s="139"/>
    </row>
    <row r="10" spans="3:18">
      <c r="C10" s="247"/>
      <c r="D10">
        <f t="shared" si="1"/>
        <v>6</v>
      </c>
      <c r="E10" s="148">
        <v>9</v>
      </c>
      <c r="F10" s="139">
        <v>26171983</v>
      </c>
      <c r="G10" s="147">
        <v>26173594</v>
      </c>
      <c r="H10" s="139">
        <v>93.56</v>
      </c>
      <c r="I10" s="146">
        <v>1646</v>
      </c>
      <c r="J10" s="147">
        <v>26173597</v>
      </c>
      <c r="K10" s="139">
        <v>86.36</v>
      </c>
      <c r="L10" s="139">
        <v>1650</v>
      </c>
      <c r="M10" s="139">
        <f>M15+1</f>
        <v>11</v>
      </c>
      <c r="N10" s="147">
        <v>26173594</v>
      </c>
      <c r="O10" s="139">
        <v>95.57</v>
      </c>
      <c r="P10" s="139">
        <v>1646</v>
      </c>
      <c r="Q10" s="146">
        <f t="shared" si="0"/>
        <v>6</v>
      </c>
      <c r="R10" s="139"/>
    </row>
    <row r="11" spans="3:18">
      <c r="C11" s="247"/>
      <c r="D11">
        <f t="shared" si="1"/>
        <v>7</v>
      </c>
      <c r="E11" s="148">
        <v>9</v>
      </c>
      <c r="F11" s="139">
        <v>29636867</v>
      </c>
      <c r="G11" s="147">
        <v>29635233</v>
      </c>
      <c r="H11" s="139">
        <v>92.29</v>
      </c>
      <c r="I11" s="146">
        <v>1635</v>
      </c>
      <c r="J11" s="147">
        <v>29635230</v>
      </c>
      <c r="K11" s="139">
        <v>90.23</v>
      </c>
      <c r="L11" s="139">
        <v>1638</v>
      </c>
      <c r="M11" s="139">
        <f>M16+1</f>
        <v>2</v>
      </c>
      <c r="N11" s="147">
        <v>29635233</v>
      </c>
      <c r="O11" s="139">
        <v>91.87</v>
      </c>
      <c r="P11" s="139">
        <v>1635</v>
      </c>
      <c r="Q11" s="146">
        <f t="shared" si="0"/>
        <v>7</v>
      </c>
      <c r="R11" s="139"/>
    </row>
    <row r="12" spans="3:18">
      <c r="C12" s="247"/>
      <c r="D12">
        <f t="shared" si="1"/>
        <v>8</v>
      </c>
      <c r="E12" s="148">
        <v>9</v>
      </c>
      <c r="F12" s="139">
        <v>25870545</v>
      </c>
      <c r="G12" s="147">
        <v>25872179</v>
      </c>
      <c r="H12" s="139">
        <v>92.01</v>
      </c>
      <c r="I12" s="146">
        <v>1640</v>
      </c>
      <c r="J12" s="147">
        <v>25872182</v>
      </c>
      <c r="K12" s="139">
        <v>86.25</v>
      </c>
      <c r="L12" s="139">
        <v>1644</v>
      </c>
      <c r="M12" s="139">
        <f>M10+1</f>
        <v>12</v>
      </c>
      <c r="N12" s="147">
        <v>25872179</v>
      </c>
      <c r="O12" s="139">
        <v>91.6</v>
      </c>
      <c r="P12" s="139">
        <v>1642</v>
      </c>
      <c r="Q12" s="146">
        <f t="shared" si="0"/>
        <v>8</v>
      </c>
      <c r="R12" s="139"/>
    </row>
    <row r="13" spans="3:18">
      <c r="C13" s="247"/>
      <c r="D13">
        <f t="shared" si="1"/>
        <v>9</v>
      </c>
      <c r="E13" s="148">
        <v>9</v>
      </c>
      <c r="F13" s="139">
        <v>29670996</v>
      </c>
      <c r="G13" s="147">
        <v>29669365</v>
      </c>
      <c r="H13" s="139">
        <v>91.69</v>
      </c>
      <c r="I13" s="146">
        <v>1637</v>
      </c>
      <c r="J13" s="147">
        <v>29669362</v>
      </c>
      <c r="K13" s="139">
        <v>89.44</v>
      </c>
      <c r="L13" s="139">
        <v>1639</v>
      </c>
      <c r="M13" s="139">
        <f>M11+1</f>
        <v>3</v>
      </c>
      <c r="N13" s="147">
        <v>29669365</v>
      </c>
      <c r="O13" s="139">
        <v>91.2</v>
      </c>
      <c r="P13" s="139">
        <v>1637</v>
      </c>
      <c r="Q13" s="146">
        <f t="shared" si="0"/>
        <v>9</v>
      </c>
      <c r="R13" s="139"/>
    </row>
    <row r="14" spans="3:18">
      <c r="C14" s="247"/>
      <c r="D14">
        <f t="shared" si="1"/>
        <v>10</v>
      </c>
      <c r="E14" s="148">
        <v>9</v>
      </c>
      <c r="F14" s="139">
        <v>29701184</v>
      </c>
      <c r="G14" s="147">
        <v>29699555</v>
      </c>
      <c r="H14" s="139">
        <v>91.14</v>
      </c>
      <c r="I14" s="146">
        <v>1636</v>
      </c>
      <c r="J14" s="147">
        <v>29699552</v>
      </c>
      <c r="K14" s="139">
        <v>88.77</v>
      </c>
      <c r="L14" s="139">
        <v>1639</v>
      </c>
      <c r="M14" s="139">
        <f>M6+1</f>
        <v>6</v>
      </c>
      <c r="N14" s="147">
        <v>29699555</v>
      </c>
      <c r="O14" s="139">
        <v>90.71</v>
      </c>
      <c r="P14" s="139">
        <v>1636</v>
      </c>
      <c r="Q14" s="146">
        <f t="shared" si="0"/>
        <v>10</v>
      </c>
      <c r="R14" s="139"/>
    </row>
    <row r="15" spans="3:18">
      <c r="C15" s="247"/>
      <c r="D15">
        <f t="shared" si="1"/>
        <v>11</v>
      </c>
      <c r="E15" s="148">
        <v>9</v>
      </c>
      <c r="F15" s="139">
        <v>29577880</v>
      </c>
      <c r="G15" s="147">
        <v>29576253</v>
      </c>
      <c r="H15" s="139">
        <v>90.06</v>
      </c>
      <c r="I15" s="146">
        <v>1640</v>
      </c>
      <c r="J15" s="147">
        <v>29576250</v>
      </c>
      <c r="K15" s="139">
        <v>88.08</v>
      </c>
      <c r="L15" s="139">
        <v>1644</v>
      </c>
      <c r="M15" s="139">
        <f>M9+1</f>
        <v>10</v>
      </c>
      <c r="N15" s="147">
        <v>29576253</v>
      </c>
      <c r="O15" s="139">
        <v>89.76</v>
      </c>
      <c r="P15" s="139">
        <v>1640</v>
      </c>
      <c r="Q15" s="146">
        <f t="shared" si="0"/>
        <v>11</v>
      </c>
      <c r="R15" s="139"/>
    </row>
    <row r="16" spans="3:18">
      <c r="C16" s="248"/>
      <c r="D16">
        <f t="shared" si="1"/>
        <v>12</v>
      </c>
      <c r="E16" s="145">
        <v>9</v>
      </c>
      <c r="F16" s="141">
        <v>30982731</v>
      </c>
      <c r="G16" s="142">
        <v>30981100</v>
      </c>
      <c r="H16" s="141">
        <v>89.68</v>
      </c>
      <c r="I16" s="140">
        <v>1637</v>
      </c>
      <c r="J16" s="144">
        <v>30981097</v>
      </c>
      <c r="K16" s="143">
        <v>100</v>
      </c>
      <c r="L16" s="143">
        <v>1635</v>
      </c>
      <c r="M16" s="143">
        <v>1</v>
      </c>
      <c r="N16" s="142">
        <v>30981100</v>
      </c>
      <c r="O16" s="141">
        <v>89.25</v>
      </c>
      <c r="P16" s="141">
        <v>1637</v>
      </c>
      <c r="Q16" s="140">
        <f t="shared" si="0"/>
        <v>12</v>
      </c>
      <c r="R16" s="139"/>
    </row>
    <row r="17" spans="3:17">
      <c r="C17" s="249" t="s">
        <v>463</v>
      </c>
      <c r="D17" s="150">
        <v>1</v>
      </c>
      <c r="E17" s="61" t="s">
        <v>430</v>
      </c>
      <c r="F17" s="138">
        <v>1438283</v>
      </c>
      <c r="G17" s="194">
        <v>1439917</v>
      </c>
      <c r="H17" s="195">
        <v>98.23</v>
      </c>
      <c r="I17" s="196">
        <v>1635</v>
      </c>
      <c r="J17" s="136">
        <v>1439920</v>
      </c>
      <c r="K17" s="135">
        <v>89.69</v>
      </c>
      <c r="L17" s="135">
        <v>1639</v>
      </c>
      <c r="M17" s="137">
        <f>M36+1</f>
        <v>11</v>
      </c>
      <c r="N17" s="136">
        <v>1439917</v>
      </c>
      <c r="O17" s="135">
        <v>95.96</v>
      </c>
      <c r="P17" s="135">
        <v>1635</v>
      </c>
      <c r="Q17" s="134">
        <f>Q28+1</f>
        <v>12</v>
      </c>
    </row>
    <row r="18" spans="3:17">
      <c r="C18" s="250"/>
      <c r="D18" s="148">
        <f>D17+1</f>
        <v>2</v>
      </c>
      <c r="E18" s="61" t="s">
        <v>435</v>
      </c>
      <c r="F18" s="61">
        <v>1533174</v>
      </c>
      <c r="G18" s="128">
        <v>1531540</v>
      </c>
      <c r="H18" s="121">
        <v>97.8</v>
      </c>
      <c r="I18" s="129">
        <v>1635</v>
      </c>
      <c r="J18" s="128">
        <v>1531537</v>
      </c>
      <c r="K18" s="121">
        <v>89.33</v>
      </c>
      <c r="L18" s="121">
        <v>1640</v>
      </c>
      <c r="M18" s="129">
        <f>M37+1</f>
        <v>13</v>
      </c>
      <c r="N18" s="132">
        <v>1531540</v>
      </c>
      <c r="O18" s="131">
        <v>99.94</v>
      </c>
      <c r="P18" s="131">
        <v>1635</v>
      </c>
      <c r="Q18" s="133">
        <v>1</v>
      </c>
    </row>
    <row r="19" spans="3:17">
      <c r="C19" s="250"/>
      <c r="D19" s="148">
        <f t="shared" ref="D19:D43" si="2">D18+1</f>
        <v>3</v>
      </c>
      <c r="E19" s="61" t="s">
        <v>435</v>
      </c>
      <c r="F19" s="61">
        <v>1584268</v>
      </c>
      <c r="G19" s="128">
        <v>1582634</v>
      </c>
      <c r="H19" s="121">
        <v>97.68</v>
      </c>
      <c r="I19" s="129">
        <v>1635</v>
      </c>
      <c r="J19" s="128">
        <v>1582631</v>
      </c>
      <c r="K19" s="121">
        <v>89.27</v>
      </c>
      <c r="L19" s="121">
        <v>1640</v>
      </c>
      <c r="M19" s="129">
        <f>M40+1</f>
        <v>16</v>
      </c>
      <c r="N19" s="128">
        <v>1582634</v>
      </c>
      <c r="O19" s="121">
        <v>99.82</v>
      </c>
      <c r="P19" s="121">
        <v>1635</v>
      </c>
      <c r="Q19" s="127">
        <f t="shared" ref="Q19:Q28" si="3">Q18+1</f>
        <v>2</v>
      </c>
    </row>
    <row r="20" spans="3:17">
      <c r="C20" s="250"/>
      <c r="D20" s="148">
        <f t="shared" si="2"/>
        <v>4</v>
      </c>
      <c r="E20" s="61" t="s">
        <v>435</v>
      </c>
      <c r="F20" s="61">
        <v>1644572</v>
      </c>
      <c r="G20" s="128">
        <v>1642938</v>
      </c>
      <c r="H20" s="121">
        <v>97.68</v>
      </c>
      <c r="I20" s="129">
        <v>1635</v>
      </c>
      <c r="J20" s="128">
        <v>1642935</v>
      </c>
      <c r="K20" s="121">
        <v>89.33</v>
      </c>
      <c r="L20" s="121">
        <v>1640</v>
      </c>
      <c r="M20" s="129">
        <f>M18+1</f>
        <v>14</v>
      </c>
      <c r="N20" s="128">
        <v>1642938</v>
      </c>
      <c r="O20" s="121">
        <v>99.82</v>
      </c>
      <c r="P20" s="121">
        <v>1635</v>
      </c>
      <c r="Q20" s="127">
        <f t="shared" si="3"/>
        <v>3</v>
      </c>
    </row>
    <row r="21" spans="3:17">
      <c r="C21" s="250"/>
      <c r="D21" s="148">
        <f t="shared" si="2"/>
        <v>5</v>
      </c>
      <c r="E21" s="61" t="s">
        <v>435</v>
      </c>
      <c r="F21" s="61">
        <v>2032923</v>
      </c>
      <c r="G21" s="128">
        <v>2031289</v>
      </c>
      <c r="H21" s="121">
        <v>97.68</v>
      </c>
      <c r="I21" s="129">
        <v>1635</v>
      </c>
      <c r="J21" s="128">
        <v>2031286</v>
      </c>
      <c r="K21" s="121">
        <v>89.2</v>
      </c>
      <c r="L21" s="121">
        <v>1639</v>
      </c>
      <c r="M21" s="129">
        <f>M22+1</f>
        <v>19</v>
      </c>
      <c r="N21" s="128">
        <v>2031289</v>
      </c>
      <c r="O21" s="121">
        <v>99.82</v>
      </c>
      <c r="P21" s="121">
        <v>1635</v>
      </c>
      <c r="Q21" s="127">
        <f t="shared" si="3"/>
        <v>4</v>
      </c>
    </row>
    <row r="22" spans="3:17">
      <c r="C22" s="250"/>
      <c r="D22" s="148">
        <f t="shared" si="2"/>
        <v>6</v>
      </c>
      <c r="E22" s="61" t="s">
        <v>436</v>
      </c>
      <c r="F22" s="61">
        <v>58951</v>
      </c>
      <c r="G22" s="128">
        <v>57317</v>
      </c>
      <c r="H22" s="121">
        <v>97.68</v>
      </c>
      <c r="I22" s="129">
        <v>1635</v>
      </c>
      <c r="J22" s="128">
        <v>57314</v>
      </c>
      <c r="K22" s="121">
        <v>89.21</v>
      </c>
      <c r="L22" s="121">
        <v>1640</v>
      </c>
      <c r="M22" s="129">
        <f>M24+1</f>
        <v>18</v>
      </c>
      <c r="N22" s="128">
        <v>57317</v>
      </c>
      <c r="O22" s="121">
        <v>99.82</v>
      </c>
      <c r="P22" s="121">
        <v>1635</v>
      </c>
      <c r="Q22" s="127">
        <f t="shared" si="3"/>
        <v>5</v>
      </c>
    </row>
    <row r="23" spans="3:17">
      <c r="C23" s="250"/>
      <c r="D23" s="148">
        <f t="shared" si="2"/>
        <v>7</v>
      </c>
      <c r="E23" s="61" t="s">
        <v>435</v>
      </c>
      <c r="F23" s="61">
        <v>1957288</v>
      </c>
      <c r="G23" s="128">
        <v>1955654</v>
      </c>
      <c r="H23" s="121">
        <v>97.61</v>
      </c>
      <c r="I23" s="129">
        <v>1635</v>
      </c>
      <c r="J23" s="128">
        <v>1955651</v>
      </c>
      <c r="K23" s="121">
        <v>89.15</v>
      </c>
      <c r="L23" s="121">
        <v>1640</v>
      </c>
      <c r="M23" s="129">
        <f>M21+1</f>
        <v>20</v>
      </c>
      <c r="N23" s="128">
        <v>1955654</v>
      </c>
      <c r="O23" s="121">
        <v>99.76</v>
      </c>
      <c r="P23" s="121">
        <v>1635</v>
      </c>
      <c r="Q23" s="127">
        <f t="shared" si="3"/>
        <v>6</v>
      </c>
    </row>
    <row r="24" spans="3:17">
      <c r="C24" s="250"/>
      <c r="D24" s="148">
        <f t="shared" si="2"/>
        <v>8</v>
      </c>
      <c r="E24" s="61" t="s">
        <v>435</v>
      </c>
      <c r="F24" s="61">
        <v>1784302</v>
      </c>
      <c r="G24" s="128">
        <v>1782668</v>
      </c>
      <c r="H24" s="121">
        <v>97.55</v>
      </c>
      <c r="I24" s="129">
        <v>1635</v>
      </c>
      <c r="J24" s="128">
        <v>1782665</v>
      </c>
      <c r="K24" s="121">
        <v>89.21</v>
      </c>
      <c r="L24" s="121">
        <v>1640</v>
      </c>
      <c r="M24" s="129">
        <f>M19+1</f>
        <v>17</v>
      </c>
      <c r="N24" s="128">
        <v>1782668</v>
      </c>
      <c r="O24" s="121">
        <v>99.69</v>
      </c>
      <c r="P24" s="121">
        <v>1635</v>
      </c>
      <c r="Q24" s="127">
        <f t="shared" si="3"/>
        <v>7</v>
      </c>
    </row>
    <row r="25" spans="3:17">
      <c r="C25" s="250"/>
      <c r="D25" s="148">
        <f t="shared" si="2"/>
        <v>9</v>
      </c>
      <c r="E25" s="61" t="s">
        <v>436</v>
      </c>
      <c r="F25" s="61">
        <v>134530</v>
      </c>
      <c r="G25" s="128">
        <v>132898</v>
      </c>
      <c r="H25" s="121">
        <v>97.55</v>
      </c>
      <c r="I25" s="129">
        <v>1635</v>
      </c>
      <c r="J25" s="128">
        <v>132895</v>
      </c>
      <c r="K25" s="121">
        <v>89.08</v>
      </c>
      <c r="L25" s="121">
        <v>1639</v>
      </c>
      <c r="M25" s="129">
        <f>M27+1</f>
        <v>22</v>
      </c>
      <c r="N25" s="128">
        <v>132898</v>
      </c>
      <c r="O25" s="121">
        <v>99.69</v>
      </c>
      <c r="P25" s="121">
        <v>1635</v>
      </c>
      <c r="Q25" s="127">
        <f t="shared" si="3"/>
        <v>8</v>
      </c>
    </row>
    <row r="26" spans="3:17">
      <c r="C26" s="250"/>
      <c r="D26" s="148">
        <f t="shared" si="2"/>
        <v>10</v>
      </c>
      <c r="E26" s="61" t="s">
        <v>435</v>
      </c>
      <c r="F26" s="61">
        <v>1720621</v>
      </c>
      <c r="G26" s="128">
        <v>1718986</v>
      </c>
      <c r="H26" s="121">
        <v>97.49</v>
      </c>
      <c r="I26" s="129">
        <v>1636</v>
      </c>
      <c r="J26" s="128">
        <v>1718983</v>
      </c>
      <c r="K26" s="121">
        <v>89.03</v>
      </c>
      <c r="L26" s="121">
        <v>1641</v>
      </c>
      <c r="M26" s="129">
        <f>M25+1</f>
        <v>23</v>
      </c>
      <c r="N26" s="128">
        <v>1718986</v>
      </c>
      <c r="O26" s="121">
        <v>99.63</v>
      </c>
      <c r="P26" s="121">
        <v>1636</v>
      </c>
      <c r="Q26" s="127">
        <f t="shared" si="3"/>
        <v>9</v>
      </c>
    </row>
    <row r="27" spans="3:17">
      <c r="C27" s="250"/>
      <c r="D27" s="148">
        <f t="shared" si="2"/>
        <v>11</v>
      </c>
      <c r="E27" s="61" t="s">
        <v>435</v>
      </c>
      <c r="F27" s="61">
        <v>1899072</v>
      </c>
      <c r="G27" s="128">
        <v>1897440</v>
      </c>
      <c r="H27" s="121">
        <v>97.49</v>
      </c>
      <c r="I27" s="129">
        <v>1635</v>
      </c>
      <c r="J27" s="128">
        <v>1897437</v>
      </c>
      <c r="K27" s="121">
        <v>89.09</v>
      </c>
      <c r="L27" s="121">
        <v>1640</v>
      </c>
      <c r="M27" s="129">
        <f>M23+1</f>
        <v>21</v>
      </c>
      <c r="N27" s="128">
        <v>1897440</v>
      </c>
      <c r="O27" s="121">
        <v>99.63</v>
      </c>
      <c r="P27" s="121">
        <v>1635</v>
      </c>
      <c r="Q27" s="127">
        <f t="shared" si="3"/>
        <v>10</v>
      </c>
    </row>
    <row r="28" spans="3:17">
      <c r="C28" s="250"/>
      <c r="D28" s="148">
        <f t="shared" si="2"/>
        <v>12</v>
      </c>
      <c r="E28" s="61" t="s">
        <v>435</v>
      </c>
      <c r="F28" s="61">
        <v>1682599</v>
      </c>
      <c r="G28" s="128">
        <v>1680968</v>
      </c>
      <c r="H28" s="121">
        <v>97.25</v>
      </c>
      <c r="I28" s="129">
        <v>1637</v>
      </c>
      <c r="J28" s="128">
        <v>1680965</v>
      </c>
      <c r="K28" s="121">
        <v>88.92</v>
      </c>
      <c r="L28" s="121">
        <v>1642</v>
      </c>
      <c r="M28" s="129">
        <f>M26+1</f>
        <v>24</v>
      </c>
      <c r="N28" s="128">
        <v>1680968</v>
      </c>
      <c r="O28" s="121">
        <v>99.39</v>
      </c>
      <c r="P28" s="121">
        <v>1637</v>
      </c>
      <c r="Q28" s="127">
        <f t="shared" si="3"/>
        <v>11</v>
      </c>
    </row>
    <row r="29" spans="3:17">
      <c r="C29" s="250"/>
      <c r="D29" s="148">
        <f t="shared" si="2"/>
        <v>13</v>
      </c>
      <c r="E29" s="61" t="s">
        <v>430</v>
      </c>
      <c r="F29" s="61">
        <v>863637</v>
      </c>
      <c r="G29" s="128">
        <v>862033</v>
      </c>
      <c r="H29" s="121">
        <v>92.82</v>
      </c>
      <c r="I29" s="129">
        <v>1615</v>
      </c>
      <c r="J29" s="128">
        <v>862017</v>
      </c>
      <c r="K29" s="121">
        <v>88.36</v>
      </c>
      <c r="L29" s="121">
        <v>1633</v>
      </c>
      <c r="M29" s="129">
        <f>M28+1</f>
        <v>25</v>
      </c>
      <c r="N29" s="128">
        <v>862020</v>
      </c>
      <c r="O29" s="121">
        <v>92.51</v>
      </c>
      <c r="P29" s="121">
        <v>1628</v>
      </c>
      <c r="Q29" s="127">
        <f>Q17+1</f>
        <v>13</v>
      </c>
    </row>
    <row r="30" spans="3:17">
      <c r="C30" s="250"/>
      <c r="D30" s="148">
        <f t="shared" si="2"/>
        <v>14</v>
      </c>
      <c r="E30" s="61" t="s">
        <v>433</v>
      </c>
      <c r="F30" s="61">
        <v>428205</v>
      </c>
      <c r="G30" s="128">
        <v>429839</v>
      </c>
      <c r="H30" s="121">
        <v>92.35</v>
      </c>
      <c r="I30" s="129">
        <v>1635</v>
      </c>
      <c r="J30" s="128">
        <v>429842</v>
      </c>
      <c r="K30" s="121">
        <v>90.23</v>
      </c>
      <c r="L30" s="121">
        <v>1638</v>
      </c>
      <c r="M30" s="129">
        <f>M43+1</f>
        <v>4</v>
      </c>
      <c r="N30" s="128">
        <v>429839</v>
      </c>
      <c r="O30" s="121">
        <v>91.93</v>
      </c>
      <c r="P30" s="121">
        <v>1635</v>
      </c>
      <c r="Q30" s="127">
        <f>Q29+1</f>
        <v>14</v>
      </c>
    </row>
    <row r="31" spans="3:17">
      <c r="C31" s="250"/>
      <c r="D31" s="148">
        <f t="shared" si="2"/>
        <v>15</v>
      </c>
      <c r="E31" s="61" t="s">
        <v>432</v>
      </c>
      <c r="F31" s="61">
        <v>666752</v>
      </c>
      <c r="G31" s="128">
        <v>668362</v>
      </c>
      <c r="H31" s="121">
        <v>92.3</v>
      </c>
      <c r="I31" s="129">
        <v>1611</v>
      </c>
      <c r="J31" s="128">
        <v>668365</v>
      </c>
      <c r="K31" s="121">
        <v>90.09</v>
      </c>
      <c r="L31" s="121">
        <v>1614</v>
      </c>
      <c r="M31" s="129">
        <f>M34+1</f>
        <v>8</v>
      </c>
      <c r="N31" s="128">
        <v>668362</v>
      </c>
      <c r="O31" s="121">
        <v>91.74</v>
      </c>
      <c r="P31" s="121">
        <v>1611</v>
      </c>
      <c r="Q31" s="127">
        <f>Q33+1</f>
        <v>17</v>
      </c>
    </row>
    <row r="32" spans="3:17">
      <c r="C32" s="250"/>
      <c r="D32" s="148">
        <f t="shared" si="2"/>
        <v>16</v>
      </c>
      <c r="E32" s="61" t="s">
        <v>433</v>
      </c>
      <c r="F32" s="61">
        <v>521801</v>
      </c>
      <c r="G32" s="128">
        <v>523435</v>
      </c>
      <c r="H32" s="121">
        <v>92.23</v>
      </c>
      <c r="I32" s="129">
        <v>1635</v>
      </c>
      <c r="J32" s="128">
        <v>523438</v>
      </c>
      <c r="K32" s="121">
        <v>90.17</v>
      </c>
      <c r="L32" s="121">
        <v>1638</v>
      </c>
      <c r="M32" s="129">
        <f>M30+1</f>
        <v>5</v>
      </c>
      <c r="N32" s="128">
        <v>523435</v>
      </c>
      <c r="O32" s="121">
        <v>91.8</v>
      </c>
      <c r="P32" s="121">
        <v>1635</v>
      </c>
      <c r="Q32" s="127">
        <f>Q30+1</f>
        <v>15</v>
      </c>
    </row>
    <row r="33" spans="3:17">
      <c r="C33" s="250"/>
      <c r="D33" s="148">
        <f t="shared" si="2"/>
        <v>17</v>
      </c>
      <c r="E33" s="61" t="s">
        <v>433</v>
      </c>
      <c r="F33" s="61">
        <v>462556</v>
      </c>
      <c r="G33" s="128">
        <v>464190</v>
      </c>
      <c r="H33" s="121">
        <v>92.17</v>
      </c>
      <c r="I33" s="129">
        <v>1635</v>
      </c>
      <c r="J33" s="128">
        <v>464193</v>
      </c>
      <c r="K33" s="121">
        <v>90.11</v>
      </c>
      <c r="L33" s="121">
        <v>1638</v>
      </c>
      <c r="M33" s="129">
        <f>M32+1</f>
        <v>6</v>
      </c>
      <c r="N33" s="128">
        <v>464190</v>
      </c>
      <c r="O33" s="121">
        <v>91.74</v>
      </c>
      <c r="P33" s="121">
        <v>1635</v>
      </c>
      <c r="Q33" s="127">
        <f>Q32+1</f>
        <v>16</v>
      </c>
    </row>
    <row r="34" spans="3:17">
      <c r="C34" s="250"/>
      <c r="D34" s="148">
        <f t="shared" si="2"/>
        <v>18</v>
      </c>
      <c r="E34" s="61" t="s">
        <v>432</v>
      </c>
      <c r="F34" s="61">
        <v>625412</v>
      </c>
      <c r="G34" s="128">
        <v>627046</v>
      </c>
      <c r="H34" s="121">
        <v>92.11</v>
      </c>
      <c r="I34" s="129">
        <v>1635</v>
      </c>
      <c r="J34" s="128">
        <v>627049</v>
      </c>
      <c r="K34" s="121">
        <v>90.11</v>
      </c>
      <c r="L34" s="121">
        <v>1638</v>
      </c>
      <c r="M34" s="129">
        <f>M33+1</f>
        <v>7</v>
      </c>
      <c r="N34" s="128">
        <v>627046</v>
      </c>
      <c r="O34" s="121">
        <v>91.68</v>
      </c>
      <c r="P34" s="121">
        <v>1635</v>
      </c>
      <c r="Q34" s="127">
        <f>Q31+1</f>
        <v>18</v>
      </c>
    </row>
    <row r="35" spans="3:17">
      <c r="C35" s="250"/>
      <c r="D35" s="148">
        <f t="shared" si="2"/>
        <v>19</v>
      </c>
      <c r="E35" s="61" t="s">
        <v>433</v>
      </c>
      <c r="F35" s="61">
        <v>397808</v>
      </c>
      <c r="G35" s="128">
        <v>399442</v>
      </c>
      <c r="H35" s="121">
        <v>91.87</v>
      </c>
      <c r="I35" s="129">
        <v>1635</v>
      </c>
      <c r="J35" s="128">
        <v>399445</v>
      </c>
      <c r="K35" s="121">
        <v>89.87</v>
      </c>
      <c r="L35" s="121">
        <v>1638</v>
      </c>
      <c r="M35" s="129">
        <f>M31+1</f>
        <v>9</v>
      </c>
      <c r="N35" s="128">
        <v>399442</v>
      </c>
      <c r="O35" s="121">
        <v>91.44</v>
      </c>
      <c r="P35" s="121">
        <v>1635</v>
      </c>
      <c r="Q35" s="127">
        <f>Q34+1</f>
        <v>19</v>
      </c>
    </row>
    <row r="36" spans="3:17">
      <c r="C36" s="250"/>
      <c r="D36" s="148">
        <f t="shared" si="2"/>
        <v>20</v>
      </c>
      <c r="E36" s="61" t="s">
        <v>434</v>
      </c>
      <c r="F36" s="61">
        <v>30931</v>
      </c>
      <c r="G36" s="128">
        <v>32557</v>
      </c>
      <c r="H36" s="121">
        <v>91.74</v>
      </c>
      <c r="I36" s="129">
        <v>1635</v>
      </c>
      <c r="J36" s="128">
        <v>32560</v>
      </c>
      <c r="K36" s="121">
        <v>89.8</v>
      </c>
      <c r="L36" s="121">
        <v>1638</v>
      </c>
      <c r="M36" s="129">
        <f>M35+1</f>
        <v>10</v>
      </c>
      <c r="N36" s="128">
        <v>32557</v>
      </c>
      <c r="O36" s="121">
        <v>91.38</v>
      </c>
      <c r="P36" s="121">
        <v>1635</v>
      </c>
      <c r="Q36" s="127">
        <f>Q35+1</f>
        <v>20</v>
      </c>
    </row>
    <row r="37" spans="3:17">
      <c r="C37" s="250"/>
      <c r="D37" s="148">
        <f t="shared" si="2"/>
        <v>21</v>
      </c>
      <c r="E37" s="61" t="s">
        <v>432</v>
      </c>
      <c r="F37" s="61">
        <v>572471</v>
      </c>
      <c r="G37" s="128">
        <v>574105</v>
      </c>
      <c r="H37" s="121">
        <v>91.68</v>
      </c>
      <c r="I37" s="129">
        <v>1635</v>
      </c>
      <c r="J37" s="128">
        <v>574108</v>
      </c>
      <c r="K37" s="121">
        <v>89.5</v>
      </c>
      <c r="L37" s="121">
        <v>1638</v>
      </c>
      <c r="M37" s="129">
        <f>M17+1</f>
        <v>12</v>
      </c>
      <c r="N37" s="128">
        <v>574105</v>
      </c>
      <c r="O37" s="121">
        <v>91.25</v>
      </c>
      <c r="P37" s="121">
        <v>1635</v>
      </c>
      <c r="Q37" s="127">
        <f>Q36+1</f>
        <v>21</v>
      </c>
    </row>
    <row r="38" spans="3:17">
      <c r="C38" s="250"/>
      <c r="D38" s="148">
        <f t="shared" si="2"/>
        <v>22</v>
      </c>
      <c r="E38" s="61" t="s">
        <v>433</v>
      </c>
      <c r="F38" s="61">
        <v>680127</v>
      </c>
      <c r="G38" s="128">
        <v>678713</v>
      </c>
      <c r="H38" s="121">
        <v>91.61</v>
      </c>
      <c r="I38" s="129">
        <v>1418</v>
      </c>
      <c r="J38" s="128">
        <v>678702</v>
      </c>
      <c r="K38" s="121">
        <v>86.49</v>
      </c>
      <c r="L38" s="121">
        <v>1429</v>
      </c>
      <c r="M38" s="129">
        <f>M39+1</f>
        <v>27</v>
      </c>
      <c r="N38" s="128">
        <v>678710</v>
      </c>
      <c r="O38" s="121">
        <v>90.93</v>
      </c>
      <c r="P38" s="121">
        <v>1423</v>
      </c>
      <c r="Q38" s="127">
        <f>Q39+1</f>
        <v>23</v>
      </c>
    </row>
    <row r="39" spans="3:17">
      <c r="C39" s="250"/>
      <c r="D39" s="148">
        <f t="shared" si="2"/>
        <v>23</v>
      </c>
      <c r="E39" s="61" t="s">
        <v>432</v>
      </c>
      <c r="F39" s="61">
        <v>862456</v>
      </c>
      <c r="G39" s="128">
        <v>860833</v>
      </c>
      <c r="H39" s="121">
        <v>91.58</v>
      </c>
      <c r="I39" s="129">
        <v>1628</v>
      </c>
      <c r="J39" s="128">
        <v>860822</v>
      </c>
      <c r="K39" s="121">
        <v>87</v>
      </c>
      <c r="L39" s="121">
        <v>1639</v>
      </c>
      <c r="M39" s="129">
        <f>M29+1</f>
        <v>26</v>
      </c>
      <c r="N39" s="128">
        <v>860830</v>
      </c>
      <c r="O39" s="121">
        <v>90.99</v>
      </c>
      <c r="P39" s="121">
        <v>1631</v>
      </c>
      <c r="Q39" s="127">
        <f>Q37+1</f>
        <v>22</v>
      </c>
    </row>
    <row r="40" spans="3:17">
      <c r="C40" s="250"/>
      <c r="D40" s="148">
        <f t="shared" si="2"/>
        <v>24</v>
      </c>
      <c r="E40" s="61" t="s">
        <v>432</v>
      </c>
      <c r="F40" s="61">
        <v>718182</v>
      </c>
      <c r="G40" s="128">
        <v>719813</v>
      </c>
      <c r="H40" s="121">
        <v>91.19</v>
      </c>
      <c r="I40" s="129">
        <v>1635</v>
      </c>
      <c r="J40" s="128">
        <v>719816</v>
      </c>
      <c r="K40" s="121">
        <v>89.32</v>
      </c>
      <c r="L40" s="121">
        <v>1638</v>
      </c>
      <c r="M40" s="129">
        <f>M20+1</f>
        <v>15</v>
      </c>
      <c r="N40" s="128">
        <v>719813</v>
      </c>
      <c r="O40" s="121">
        <v>90.89</v>
      </c>
      <c r="P40" s="121">
        <v>1636</v>
      </c>
      <c r="Q40" s="127">
        <f>Q38+1</f>
        <v>24</v>
      </c>
    </row>
    <row r="41" spans="3:17">
      <c r="C41" s="250"/>
      <c r="D41" s="148">
        <f t="shared" si="2"/>
        <v>25</v>
      </c>
      <c r="E41" s="61" t="s">
        <v>431</v>
      </c>
      <c r="F41" s="61">
        <v>224173</v>
      </c>
      <c r="G41" s="128">
        <v>225804</v>
      </c>
      <c r="H41" s="121">
        <v>89.67</v>
      </c>
      <c r="I41" s="129">
        <v>1636</v>
      </c>
      <c r="J41" s="132">
        <v>225807</v>
      </c>
      <c r="K41" s="131">
        <v>100</v>
      </c>
      <c r="L41" s="131">
        <v>1635</v>
      </c>
      <c r="M41" s="130">
        <v>1</v>
      </c>
      <c r="N41" s="128">
        <v>225804</v>
      </c>
      <c r="O41" s="121">
        <v>89.25</v>
      </c>
      <c r="P41" s="121">
        <v>1637</v>
      </c>
      <c r="Q41" s="127">
        <f>Q40+1</f>
        <v>25</v>
      </c>
    </row>
    <row r="42" spans="3:17">
      <c r="C42" s="250"/>
      <c r="D42" s="148">
        <f t="shared" si="2"/>
        <v>26</v>
      </c>
      <c r="E42" s="61" t="s">
        <v>430</v>
      </c>
      <c r="F42" s="61">
        <v>1137054</v>
      </c>
      <c r="G42" s="128">
        <v>1135673</v>
      </c>
      <c r="H42" s="121">
        <v>89.11</v>
      </c>
      <c r="I42" s="129">
        <v>1386</v>
      </c>
      <c r="J42" s="128">
        <v>1135670</v>
      </c>
      <c r="K42" s="121">
        <v>95.02</v>
      </c>
      <c r="L42" s="121">
        <v>1386</v>
      </c>
      <c r="M42" s="129">
        <f>M41+1</f>
        <v>2</v>
      </c>
      <c r="N42" s="128">
        <v>1135673</v>
      </c>
      <c r="O42" s="121">
        <v>88.46</v>
      </c>
      <c r="P42" s="121">
        <v>1386</v>
      </c>
      <c r="Q42" s="127">
        <f>Q41+1</f>
        <v>26</v>
      </c>
    </row>
    <row r="43" spans="3:17">
      <c r="C43" s="251"/>
      <c r="D43" s="145">
        <f t="shared" si="2"/>
        <v>27</v>
      </c>
      <c r="E43" s="126" t="s">
        <v>430</v>
      </c>
      <c r="F43" s="126">
        <v>1237390</v>
      </c>
      <c r="G43" s="124">
        <v>1235762</v>
      </c>
      <c r="H43" s="123">
        <v>87.78</v>
      </c>
      <c r="I43" s="125">
        <v>1637</v>
      </c>
      <c r="J43" s="124">
        <v>1235759</v>
      </c>
      <c r="K43" s="123">
        <v>93.59</v>
      </c>
      <c r="L43" s="123">
        <v>1638</v>
      </c>
      <c r="M43" s="125">
        <f>M42+1</f>
        <v>3</v>
      </c>
      <c r="N43" s="124">
        <v>1235762</v>
      </c>
      <c r="O43" s="123">
        <v>87.29</v>
      </c>
      <c r="P43" s="123">
        <v>1637</v>
      </c>
      <c r="Q43" s="122">
        <f>Q42+1</f>
        <v>27</v>
      </c>
    </row>
    <row r="44" spans="3:17">
      <c r="C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</row>
    <row r="45" spans="3:17">
      <c r="F45" s="121"/>
    </row>
  </sheetData>
  <mergeCells count="5">
    <mergeCell ref="J3:M3"/>
    <mergeCell ref="N3:Q3"/>
    <mergeCell ref="G3:I3"/>
    <mergeCell ref="C5:C16"/>
    <mergeCell ref="C17:C4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4:H29"/>
  <sheetViews>
    <sheetView tabSelected="1" topLeftCell="A3" zoomScale="110" zoomScaleNormal="110" workbookViewId="0">
      <selection activeCell="B11" sqref="B11:B29"/>
    </sheetView>
  </sheetViews>
  <sheetFormatPr baseColWidth="10" defaultRowHeight="16"/>
  <sheetData>
    <row r="4" spans="2:8">
      <c r="B4" s="10" t="s">
        <v>11</v>
      </c>
      <c r="C4" s="10" t="s">
        <v>10</v>
      </c>
      <c r="D4" s="10" t="s">
        <v>9</v>
      </c>
      <c r="E4" s="10" t="s">
        <v>8</v>
      </c>
      <c r="F4" s="10" t="s">
        <v>7</v>
      </c>
      <c r="G4" s="10" t="s">
        <v>6</v>
      </c>
      <c r="H4" s="10" t="s">
        <v>5</v>
      </c>
    </row>
    <row r="5" spans="2:8">
      <c r="B5" s="238" t="s">
        <v>363</v>
      </c>
      <c r="C5" s="237" t="s">
        <v>4</v>
      </c>
      <c r="D5" s="221">
        <v>15717</v>
      </c>
      <c r="E5" s="8">
        <v>1</v>
      </c>
      <c r="F5" s="8" t="s">
        <v>0</v>
      </c>
      <c r="G5" s="8">
        <v>1</v>
      </c>
      <c r="H5" s="7">
        <v>156</v>
      </c>
    </row>
    <row r="6" spans="2:8">
      <c r="B6" s="238"/>
      <c r="C6" s="237"/>
      <c r="D6" s="222"/>
      <c r="E6" s="5">
        <v>1</v>
      </c>
      <c r="F6" s="5" t="s">
        <v>1</v>
      </c>
      <c r="G6" s="5">
        <v>157</v>
      </c>
      <c r="H6" s="4">
        <v>317</v>
      </c>
    </row>
    <row r="7" spans="2:8">
      <c r="B7" s="238"/>
      <c r="C7" s="237"/>
      <c r="D7" s="223"/>
      <c r="E7" s="2">
        <v>2</v>
      </c>
      <c r="F7" s="2" t="s">
        <v>0</v>
      </c>
      <c r="G7" s="2">
        <v>318</v>
      </c>
      <c r="H7" s="1">
        <v>1319</v>
      </c>
    </row>
    <row r="8" spans="2:8">
      <c r="B8" s="238"/>
      <c r="C8" s="237"/>
      <c r="D8" s="221">
        <v>16618</v>
      </c>
      <c r="E8" s="8">
        <v>1</v>
      </c>
      <c r="F8" s="8" t="s">
        <v>0</v>
      </c>
      <c r="G8" s="8">
        <v>1</v>
      </c>
      <c r="H8" s="7">
        <v>156</v>
      </c>
    </row>
    <row r="9" spans="2:8">
      <c r="B9" s="238"/>
      <c r="C9" s="237"/>
      <c r="D9" s="222"/>
      <c r="E9" s="5">
        <v>1</v>
      </c>
      <c r="F9" s="5" t="s">
        <v>1</v>
      </c>
      <c r="G9" s="5">
        <v>157</v>
      </c>
      <c r="H9" s="4">
        <v>308</v>
      </c>
    </row>
    <row r="10" spans="2:8">
      <c r="B10" s="238"/>
      <c r="C10" s="237"/>
      <c r="D10" s="223"/>
      <c r="E10" s="2">
        <v>2</v>
      </c>
      <c r="F10" s="2" t="s">
        <v>0</v>
      </c>
      <c r="G10" s="2">
        <v>309</v>
      </c>
      <c r="H10" s="1">
        <v>1310</v>
      </c>
    </row>
    <row r="11" spans="2:8">
      <c r="B11" s="238" t="s">
        <v>364</v>
      </c>
      <c r="C11" s="237" t="s">
        <v>266</v>
      </c>
      <c r="D11" s="239" t="s">
        <v>2</v>
      </c>
      <c r="E11" s="9">
        <v>1</v>
      </c>
      <c r="F11" s="8" t="s">
        <v>0</v>
      </c>
      <c r="G11" s="8">
        <v>1</v>
      </c>
      <c r="H11" s="7">
        <v>226</v>
      </c>
    </row>
    <row r="12" spans="2:8">
      <c r="B12" s="238"/>
      <c r="C12" s="237"/>
      <c r="D12" s="239"/>
      <c r="E12" s="6">
        <v>1</v>
      </c>
      <c r="F12" s="5" t="s">
        <v>1</v>
      </c>
      <c r="G12" s="5">
        <v>227</v>
      </c>
      <c r="H12" s="4">
        <v>406</v>
      </c>
    </row>
    <row r="13" spans="2:8">
      <c r="B13" s="238"/>
      <c r="C13" s="237"/>
      <c r="D13" s="239"/>
      <c r="E13" s="6">
        <v>2</v>
      </c>
      <c r="F13" s="5" t="s">
        <v>0</v>
      </c>
      <c r="G13" s="5">
        <v>407</v>
      </c>
      <c r="H13" s="4">
        <v>539</v>
      </c>
    </row>
    <row r="14" spans="2:8">
      <c r="B14" s="238"/>
      <c r="C14" s="237"/>
      <c r="D14" s="239"/>
      <c r="E14" s="6">
        <v>2</v>
      </c>
      <c r="F14" s="5" t="s">
        <v>1</v>
      </c>
      <c r="G14" s="5">
        <v>540</v>
      </c>
      <c r="H14" s="4">
        <v>3808</v>
      </c>
    </row>
    <row r="15" spans="2:8">
      <c r="B15" s="238"/>
      <c r="C15" s="237"/>
      <c r="D15" s="239"/>
      <c r="E15" s="6">
        <v>3</v>
      </c>
      <c r="F15" s="5" t="s">
        <v>0</v>
      </c>
      <c r="G15" s="5">
        <v>3809</v>
      </c>
      <c r="H15" s="4">
        <v>3955</v>
      </c>
    </row>
    <row r="16" spans="2:8">
      <c r="B16" s="238"/>
      <c r="C16" s="237"/>
      <c r="D16" s="239"/>
      <c r="E16" s="6">
        <v>3</v>
      </c>
      <c r="F16" s="5" t="s">
        <v>1</v>
      </c>
      <c r="G16" s="5">
        <v>3956</v>
      </c>
      <c r="H16" s="4">
        <v>4361</v>
      </c>
    </row>
    <row r="17" spans="2:8">
      <c r="B17" s="238"/>
      <c r="C17" s="237"/>
      <c r="D17" s="239"/>
      <c r="E17" s="6">
        <v>4</v>
      </c>
      <c r="F17" s="5" t="s">
        <v>0</v>
      </c>
      <c r="G17" s="5">
        <v>4362</v>
      </c>
      <c r="H17" s="4">
        <v>4591</v>
      </c>
    </row>
    <row r="18" spans="2:8">
      <c r="B18" s="238"/>
      <c r="C18" s="237"/>
      <c r="D18" s="239"/>
      <c r="E18" s="6">
        <v>4</v>
      </c>
      <c r="F18" s="5" t="s">
        <v>1</v>
      </c>
      <c r="G18" s="5">
        <v>4592</v>
      </c>
      <c r="H18" s="4">
        <v>5083</v>
      </c>
    </row>
    <row r="19" spans="2:8">
      <c r="B19" s="238"/>
      <c r="C19" s="237"/>
      <c r="D19" s="239"/>
      <c r="E19" s="6">
        <v>5</v>
      </c>
      <c r="F19" s="5" t="s">
        <v>0</v>
      </c>
      <c r="G19" s="5">
        <v>5084</v>
      </c>
      <c r="H19" s="4">
        <v>5154</v>
      </c>
    </row>
    <row r="20" spans="2:8">
      <c r="B20" s="238"/>
      <c r="C20" s="237"/>
      <c r="D20" s="239"/>
      <c r="E20" s="6">
        <v>5</v>
      </c>
      <c r="F20" s="5" t="s">
        <v>1</v>
      </c>
      <c r="G20" s="5">
        <v>5155</v>
      </c>
      <c r="H20" s="4">
        <v>5612</v>
      </c>
    </row>
    <row r="21" spans="2:8">
      <c r="B21" s="238"/>
      <c r="C21" s="237"/>
      <c r="D21" s="239"/>
      <c r="E21" s="6">
        <v>6</v>
      </c>
      <c r="F21" s="5" t="s">
        <v>0</v>
      </c>
      <c r="G21" s="5">
        <v>5613</v>
      </c>
      <c r="H21" s="4">
        <v>5704</v>
      </c>
    </row>
    <row r="22" spans="2:8">
      <c r="B22" s="238"/>
      <c r="C22" s="237"/>
      <c r="D22" s="239"/>
      <c r="E22" s="6">
        <v>6</v>
      </c>
      <c r="F22" s="5" t="s">
        <v>1</v>
      </c>
      <c r="G22" s="5">
        <v>5705</v>
      </c>
      <c r="H22" s="4">
        <v>5796</v>
      </c>
    </row>
    <row r="23" spans="2:8">
      <c r="B23" s="238"/>
      <c r="C23" s="237"/>
      <c r="D23" s="239"/>
      <c r="E23" s="6">
        <v>7</v>
      </c>
      <c r="F23" s="5" t="s">
        <v>0</v>
      </c>
      <c r="G23" s="5">
        <v>5797</v>
      </c>
      <c r="H23" s="4">
        <v>5916</v>
      </c>
    </row>
    <row r="24" spans="2:8">
      <c r="B24" s="238"/>
      <c r="C24" s="237"/>
      <c r="D24" s="239"/>
      <c r="E24" s="6">
        <v>7</v>
      </c>
      <c r="F24" s="5" t="s">
        <v>1</v>
      </c>
      <c r="G24" s="5">
        <v>5917</v>
      </c>
      <c r="H24" s="4">
        <v>6679</v>
      </c>
    </row>
    <row r="25" spans="2:8">
      <c r="B25" s="238"/>
      <c r="C25" s="237"/>
      <c r="D25" s="239"/>
      <c r="E25" s="6">
        <v>8</v>
      </c>
      <c r="F25" s="5" t="s">
        <v>0</v>
      </c>
      <c r="G25" s="5">
        <v>6680</v>
      </c>
      <c r="H25" s="4">
        <v>6741</v>
      </c>
    </row>
    <row r="26" spans="2:8">
      <c r="B26" s="238"/>
      <c r="C26" s="237"/>
      <c r="D26" s="239"/>
      <c r="E26" s="6">
        <v>8</v>
      </c>
      <c r="F26" s="5" t="s">
        <v>1</v>
      </c>
      <c r="G26" s="5">
        <v>6742</v>
      </c>
      <c r="H26" s="4">
        <v>6843</v>
      </c>
    </row>
    <row r="27" spans="2:8">
      <c r="B27" s="238"/>
      <c r="C27" s="237"/>
      <c r="D27" s="239"/>
      <c r="E27" s="6">
        <v>9</v>
      </c>
      <c r="F27" s="5" t="s">
        <v>0</v>
      </c>
      <c r="G27" s="5">
        <v>6844</v>
      </c>
      <c r="H27" s="4">
        <v>6876</v>
      </c>
    </row>
    <row r="28" spans="2:8">
      <c r="B28" s="238"/>
      <c r="C28" s="237"/>
      <c r="D28" s="239"/>
      <c r="E28" s="6">
        <v>9</v>
      </c>
      <c r="F28" s="5" t="s">
        <v>1</v>
      </c>
      <c r="G28" s="5">
        <v>6877</v>
      </c>
      <c r="H28" s="4">
        <v>7003</v>
      </c>
    </row>
    <row r="29" spans="2:8">
      <c r="B29" s="238"/>
      <c r="C29" s="237"/>
      <c r="D29" s="239"/>
      <c r="E29" s="3">
        <v>10</v>
      </c>
      <c r="F29" s="2" t="s">
        <v>0</v>
      </c>
      <c r="G29" s="2">
        <v>7004</v>
      </c>
      <c r="H29" s="1">
        <v>7077</v>
      </c>
    </row>
  </sheetData>
  <mergeCells count="7">
    <mergeCell ref="C5:C10"/>
    <mergeCell ref="D5:D7"/>
    <mergeCell ref="D8:D10"/>
    <mergeCell ref="B11:B29"/>
    <mergeCell ref="C11:C29"/>
    <mergeCell ref="D11:D29"/>
    <mergeCell ref="B5:B10"/>
  </mergeCells>
  <pageMargins left="0.75" right="0.75" top="1" bottom="1" header="0.5" footer="0.5"/>
  <pageSetup orientation="landscape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TableS1_Genes_cannabinoid_pathw</vt:lpstr>
      <vt:lpstr>TableS2_WGS_info</vt:lpstr>
      <vt:lpstr>TableS3_avg_CN_chemo</vt:lpstr>
      <vt:lpstr>TableS4_stats_CN_wn_bwtn_groups</vt:lpstr>
      <vt:lpstr>TableS5_corr_chem_vs_CN</vt:lpstr>
      <vt:lpstr>TableS6_dNdS_gendist_THC_CBD</vt:lpstr>
      <vt:lpstr>TableS7_corr_CN</vt:lpstr>
      <vt:lpstr>TableS8_BLASTcannab_2assemblies</vt:lpstr>
      <vt:lpstr>TableS9_exons_introns_OA_OG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2017-09-29T23:34:46Z</dcterms:created>
  <dcterms:modified xsi:type="dcterms:W3CDTF">2019-11-24T21:18:35Z</dcterms:modified>
</cp:coreProperties>
</file>