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ring\Documents\Writing\Dogstails_MGen\"/>
    </mc:Choice>
  </mc:AlternateContent>
  <bookViews>
    <workbookView xWindow="0" yWindow="0" windowWidth="19200" windowHeight="6600" firstSheet="6" activeTab="7"/>
  </bookViews>
  <sheets>
    <sheet name="S1_hospital_2018-19" sheetId="1" r:id="rId1"/>
    <sheet name="S2_protocol_development" sheetId="7" r:id="rId2"/>
    <sheet name="S3_pathogens_plus_DB" sheetId="6" r:id="rId3"/>
    <sheet name="S4_MinION_vs_Flongle" sheetId="2" r:id="rId4"/>
    <sheet name="S5_flow_cell_washing" sheetId="10" r:id="rId5"/>
    <sheet name="S6_adaptive_sampling" sheetId="9" r:id="rId6"/>
    <sheet name="S7_development_samples_VITEK" sheetId="8" r:id="rId7"/>
    <sheet name="S8_Realtime_clinical_samples" sheetId="12" r:id="rId8"/>
    <sheet name="S9_SkSW_AMR_more_data" sheetId="11" r:id="rId9"/>
  </sheets>
  <externalReferences>
    <externalReference r:id="rId10"/>
  </externalReferences>
  <definedNames>
    <definedName name="_xlnm._FilterDatabase" localSheetId="0" hidden="1">'S1_hospital_2018-19'!$A$2:$H$2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2" l="1"/>
  <c r="D5" i="12"/>
  <c r="D6" i="12"/>
  <c r="D7" i="12"/>
  <c r="D8" i="12"/>
  <c r="D9" i="12"/>
  <c r="D10" i="12"/>
  <c r="D11" i="12"/>
  <c r="D3" i="12"/>
  <c r="C4" i="12"/>
  <c r="C5" i="12"/>
  <c r="C6" i="12"/>
  <c r="C7" i="12"/>
  <c r="C8" i="12"/>
  <c r="C9" i="12"/>
  <c r="C10" i="12"/>
  <c r="C11" i="12"/>
  <c r="C3" i="12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3" i="8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3" i="7"/>
  <c r="B4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3" i="7"/>
  <c r="W46" i="7" l="1"/>
  <c r="W45" i="7"/>
  <c r="W44" i="7"/>
  <c r="E3" i="11" l="1"/>
  <c r="D7" i="11"/>
  <c r="D6" i="11"/>
  <c r="E6" i="11" s="1"/>
  <c r="D5" i="11"/>
  <c r="E5" i="11" s="1"/>
  <c r="D4" i="11"/>
  <c r="E4" i="11" s="1"/>
  <c r="D3" i="11"/>
  <c r="D10" i="10" l="1"/>
  <c r="D9" i="10"/>
  <c r="D8" i="10"/>
  <c r="D7" i="10"/>
  <c r="D6" i="10"/>
  <c r="D5" i="10"/>
  <c r="D4" i="10"/>
  <c r="K8" i="9" l="1"/>
  <c r="J8" i="9"/>
  <c r="K7" i="9"/>
  <c r="J7" i="9"/>
  <c r="E7" i="9"/>
  <c r="D7" i="9"/>
  <c r="K6" i="9"/>
  <c r="J6" i="9"/>
  <c r="E6" i="9"/>
  <c r="D6" i="9"/>
  <c r="K5" i="9"/>
  <c r="J5" i="9"/>
  <c r="E5" i="9"/>
  <c r="D5" i="9"/>
  <c r="K4" i="9"/>
  <c r="J4" i="9"/>
  <c r="E4" i="9"/>
  <c r="D4" i="9"/>
  <c r="K3" i="9"/>
  <c r="J3" i="9"/>
  <c r="E3" i="9"/>
  <c r="D3" i="9"/>
  <c r="W43" i="7" l="1"/>
  <c r="V38" i="7"/>
  <c r="V37" i="7"/>
  <c r="V36" i="7"/>
  <c r="V35" i="7"/>
  <c r="V34" i="7"/>
  <c r="V33" i="7"/>
  <c r="V32" i="7"/>
  <c r="V31" i="7"/>
  <c r="V30" i="7"/>
  <c r="V29" i="7"/>
  <c r="V28" i="7"/>
  <c r="V27" i="7"/>
  <c r="V26" i="7"/>
  <c r="V25" i="7"/>
  <c r="V24" i="7"/>
  <c r="V23" i="7"/>
  <c r="V22" i="7"/>
  <c r="V21" i="7"/>
  <c r="V20" i="7"/>
  <c r="V19" i="7"/>
  <c r="V18" i="7"/>
  <c r="V17" i="7"/>
  <c r="V16" i="7"/>
  <c r="V15" i="7"/>
  <c r="V14" i="7"/>
  <c r="V13" i="7"/>
  <c r="V12" i="7"/>
  <c r="V11" i="7"/>
  <c r="V10" i="7"/>
  <c r="V9" i="7"/>
  <c r="V8" i="7"/>
  <c r="V7" i="7"/>
  <c r="V6" i="7"/>
  <c r="V5" i="7"/>
  <c r="V4" i="7"/>
  <c r="V3" i="7"/>
  <c r="G55" i="1" l="1"/>
  <c r="E55" i="1"/>
  <c r="H55" i="1" s="1"/>
  <c r="G54" i="1"/>
  <c r="E54" i="1"/>
  <c r="H54" i="1" s="1"/>
  <c r="G53" i="1"/>
  <c r="E53" i="1"/>
  <c r="H53" i="1" s="1"/>
  <c r="G52" i="1"/>
  <c r="E52" i="1"/>
  <c r="H52" i="1" s="1"/>
  <c r="G51" i="1"/>
  <c r="E51" i="1"/>
  <c r="H51" i="1" s="1"/>
  <c r="G50" i="1"/>
  <c r="E50" i="1"/>
  <c r="H50" i="1" s="1"/>
  <c r="G49" i="1"/>
  <c r="H49" i="1"/>
  <c r="E49" i="1"/>
  <c r="G48" i="1"/>
  <c r="E48" i="1"/>
  <c r="H48" i="1" s="1"/>
  <c r="G47" i="1"/>
  <c r="E47" i="1"/>
  <c r="H47" i="1" s="1"/>
  <c r="G46" i="1"/>
  <c r="E46" i="1"/>
  <c r="H46" i="1" s="1"/>
  <c r="G45" i="1"/>
  <c r="E45" i="1"/>
  <c r="H45" i="1" s="1"/>
  <c r="G44" i="1"/>
  <c r="E44" i="1"/>
  <c r="H44" i="1" s="1"/>
  <c r="G43" i="1"/>
  <c r="E43" i="1"/>
  <c r="H43" i="1" s="1"/>
  <c r="G42" i="1"/>
  <c r="E42" i="1"/>
  <c r="H42" i="1" s="1"/>
  <c r="G41" i="1"/>
  <c r="E41" i="1"/>
  <c r="H41" i="1" s="1"/>
  <c r="G40" i="1"/>
  <c r="E40" i="1"/>
  <c r="H40" i="1" s="1"/>
  <c r="G39" i="1"/>
  <c r="E39" i="1"/>
  <c r="H39" i="1" s="1"/>
  <c r="G38" i="1"/>
  <c r="E38" i="1"/>
  <c r="H38" i="1" s="1"/>
  <c r="G37" i="1"/>
  <c r="E37" i="1"/>
  <c r="H37" i="1" s="1"/>
  <c r="G36" i="1"/>
  <c r="E36" i="1"/>
  <c r="H36" i="1" s="1"/>
  <c r="G35" i="1"/>
  <c r="E35" i="1"/>
  <c r="H35" i="1" s="1"/>
  <c r="G34" i="1"/>
  <c r="E34" i="1"/>
  <c r="H34" i="1" s="1"/>
  <c r="G33" i="1"/>
  <c r="E33" i="1"/>
  <c r="H33" i="1" s="1"/>
  <c r="G32" i="1"/>
  <c r="E32" i="1"/>
  <c r="H32" i="1" s="1"/>
  <c r="G31" i="1"/>
  <c r="E31" i="1"/>
  <c r="H31" i="1" s="1"/>
  <c r="G30" i="1"/>
  <c r="E30" i="1"/>
  <c r="H30" i="1" s="1"/>
  <c r="G29" i="1"/>
  <c r="E29" i="1"/>
  <c r="H29" i="1" s="1"/>
  <c r="G28" i="1"/>
  <c r="E28" i="1"/>
  <c r="H28" i="1" s="1"/>
  <c r="G27" i="1"/>
  <c r="E27" i="1"/>
  <c r="H27" i="1" s="1"/>
  <c r="G26" i="1"/>
  <c r="E26" i="1"/>
  <c r="H26" i="1" s="1"/>
  <c r="G25" i="1"/>
  <c r="E25" i="1"/>
  <c r="H25" i="1" s="1"/>
  <c r="G24" i="1"/>
  <c r="C24" i="1"/>
  <c r="E24" i="1" s="1"/>
  <c r="H24" i="1" s="1"/>
  <c r="G23" i="1"/>
  <c r="E23" i="1"/>
  <c r="H23" i="1" s="1"/>
  <c r="G22" i="1"/>
  <c r="E22" i="1"/>
  <c r="H22" i="1" s="1"/>
  <c r="G21" i="1"/>
  <c r="E21" i="1"/>
  <c r="H21" i="1" s="1"/>
  <c r="G20" i="1"/>
  <c r="E20" i="1"/>
  <c r="H20" i="1" s="1"/>
  <c r="G19" i="1"/>
  <c r="C19" i="1"/>
  <c r="E19" i="1" s="1"/>
  <c r="H19" i="1" s="1"/>
  <c r="G18" i="1"/>
  <c r="C18" i="1"/>
  <c r="G17" i="1"/>
  <c r="C17" i="1"/>
  <c r="E17" i="1" s="1"/>
  <c r="H17" i="1" s="1"/>
  <c r="G16" i="1"/>
  <c r="E16" i="1"/>
  <c r="H16" i="1" s="1"/>
  <c r="G15" i="1"/>
  <c r="E15" i="1"/>
  <c r="H15" i="1" s="1"/>
  <c r="G14" i="1"/>
  <c r="E14" i="1"/>
  <c r="H14" i="1" s="1"/>
  <c r="G13" i="1"/>
  <c r="E13" i="1"/>
  <c r="H13" i="1" s="1"/>
  <c r="G12" i="1"/>
  <c r="E12" i="1"/>
  <c r="H12" i="1" s="1"/>
  <c r="G11" i="1"/>
  <c r="E11" i="1"/>
  <c r="H11" i="1" s="1"/>
  <c r="G10" i="1"/>
  <c r="E10" i="1"/>
  <c r="H10" i="1" s="1"/>
  <c r="G9" i="1"/>
  <c r="E9" i="1"/>
  <c r="H9" i="1" s="1"/>
  <c r="G8" i="1"/>
  <c r="E8" i="1"/>
  <c r="H8" i="1" s="1"/>
  <c r="G7" i="1"/>
  <c r="E7" i="1"/>
  <c r="H7" i="1" s="1"/>
  <c r="G6" i="1"/>
  <c r="C6" i="1"/>
  <c r="E6" i="1" s="1"/>
  <c r="H6" i="1" s="1"/>
  <c r="G5" i="1"/>
  <c r="C5" i="1"/>
  <c r="E5" i="1" s="1"/>
  <c r="H5" i="1" s="1"/>
  <c r="G4" i="1"/>
  <c r="C4" i="1"/>
  <c r="E4" i="1" s="1"/>
  <c r="H4" i="1" s="1"/>
  <c r="G3" i="1"/>
  <c r="C3" i="1"/>
  <c r="F25" i="1" l="1"/>
  <c r="F6" i="1"/>
  <c r="F18" i="1"/>
  <c r="F4" i="1"/>
  <c r="E18" i="1"/>
  <c r="H18" i="1" s="1"/>
  <c r="F53" i="1"/>
  <c r="F52" i="1"/>
  <c r="F24" i="1"/>
  <c r="F33" i="1"/>
  <c r="F37" i="1"/>
  <c r="F41" i="1"/>
  <c r="F45" i="1"/>
  <c r="F49" i="1"/>
  <c r="F19" i="1"/>
  <c r="F9" i="1"/>
  <c r="F13" i="1"/>
  <c r="F28" i="1"/>
  <c r="F32" i="1"/>
  <c r="F36" i="1"/>
  <c r="F40" i="1"/>
  <c r="F44" i="1"/>
  <c r="F17" i="1"/>
  <c r="F22" i="1"/>
  <c r="F10" i="1"/>
  <c r="F29" i="1"/>
  <c r="E3" i="1"/>
  <c r="H3" i="1" s="1"/>
  <c r="F5" i="1"/>
  <c r="F23" i="1"/>
  <c r="F48" i="1"/>
  <c r="F3" i="1"/>
  <c r="F8" i="1"/>
  <c r="F12" i="1"/>
  <c r="F16" i="1"/>
  <c r="F27" i="1"/>
  <c r="F31" i="1"/>
  <c r="F35" i="1"/>
  <c r="F39" i="1"/>
  <c r="F43" i="1"/>
  <c r="F47" i="1"/>
  <c r="F51" i="1"/>
  <c r="F55" i="1"/>
  <c r="F14" i="1"/>
  <c r="F21" i="1"/>
  <c r="F7" i="1"/>
  <c r="F11" i="1"/>
  <c r="F15" i="1"/>
  <c r="F26" i="1"/>
  <c r="F30" i="1"/>
  <c r="F34" i="1"/>
  <c r="F38" i="1"/>
  <c r="F42" i="1"/>
  <c r="F46" i="1"/>
  <c r="F50" i="1"/>
  <c r="F54" i="1"/>
  <c r="F20" i="1"/>
</calcChain>
</file>

<file path=xl/comments1.xml><?xml version="1.0" encoding="utf-8"?>
<comments xmlns="http://schemas.openxmlformats.org/spreadsheetml/2006/main">
  <authors>
    <author>RING Natalie</author>
  </authors>
  <commentList>
    <comment ref="V3" authorId="0" shapeId="0">
      <text>
        <r>
          <rPr>
            <b/>
            <sz val="9"/>
            <color indexed="81"/>
            <rFont val="Tahoma"/>
            <family val="2"/>
          </rPr>
          <t>RING Natalie:</t>
        </r>
        <r>
          <rPr>
            <sz val="9"/>
            <color indexed="81"/>
            <rFont val="Tahoma"/>
            <family val="2"/>
          </rPr>
          <t xml:space="preserve">
EPI2ME did find bla too, but didn't deem it "clinically relevant..."
</t>
        </r>
      </text>
    </comment>
  </commentList>
</comments>
</file>

<file path=xl/sharedStrings.xml><?xml version="1.0" encoding="utf-8"?>
<sst xmlns="http://schemas.openxmlformats.org/spreadsheetml/2006/main" count="2487" uniqueCount="1098">
  <si>
    <t>Genus</t>
  </si>
  <si>
    <t>Gram Positive/Negative</t>
  </si>
  <si>
    <t>Skin_count</t>
  </si>
  <si>
    <t>UTI_count</t>
  </si>
  <si>
    <t>Both_count</t>
  </si>
  <si>
    <t>Both_percent</t>
  </si>
  <si>
    <t>Skin_percent</t>
  </si>
  <si>
    <t>UTI_percent</t>
  </si>
  <si>
    <t>Escherichia</t>
  </si>
  <si>
    <t>Negative</t>
  </si>
  <si>
    <t>Staphylococcus</t>
  </si>
  <si>
    <t>Positive</t>
  </si>
  <si>
    <t>Streptococcus</t>
  </si>
  <si>
    <t>Enterococcus</t>
  </si>
  <si>
    <t>Pseudomonas</t>
  </si>
  <si>
    <t>Proteus</t>
  </si>
  <si>
    <t>Pasteurella</t>
  </si>
  <si>
    <t>Klebsiella</t>
  </si>
  <si>
    <t>Kocuria</t>
  </si>
  <si>
    <t>Clostridium</t>
  </si>
  <si>
    <t>Neisseria</t>
  </si>
  <si>
    <t>Moraxella</t>
  </si>
  <si>
    <t>Bacillus</t>
  </si>
  <si>
    <t>Sphingomonas</t>
  </si>
  <si>
    <t>Acinetobacter</t>
  </si>
  <si>
    <t>Granulicatella</t>
  </si>
  <si>
    <t>Enterobacter</t>
  </si>
  <si>
    <t>Pantoea</t>
  </si>
  <si>
    <t>Prevotella</t>
  </si>
  <si>
    <t>Serratia</t>
  </si>
  <si>
    <t>Mycoplasma</t>
  </si>
  <si>
    <t>Fusobacterium</t>
  </si>
  <si>
    <t>Citrobacter</t>
  </si>
  <si>
    <t>Bacteroides</t>
  </si>
  <si>
    <t>Kluyvera</t>
  </si>
  <si>
    <t>Morganella</t>
  </si>
  <si>
    <t>Corynebacterium</t>
  </si>
  <si>
    <t>Gram +ve</t>
  </si>
  <si>
    <t>Lactococcus</t>
  </si>
  <si>
    <t>Aeromonas</t>
  </si>
  <si>
    <t>Salmonella</t>
  </si>
  <si>
    <t>Brevundimonas</t>
  </si>
  <si>
    <t>Buttiauxella</t>
  </si>
  <si>
    <t>Ewingella</t>
  </si>
  <si>
    <t>Haemophilus</t>
  </si>
  <si>
    <t>Hafnia</t>
  </si>
  <si>
    <t>Stenotrophomonas</t>
  </si>
  <si>
    <t>Actinomyces</t>
  </si>
  <si>
    <t>Aerococcus</t>
  </si>
  <si>
    <t>Anaerococcus</t>
  </si>
  <si>
    <t>Dermacoccus</t>
  </si>
  <si>
    <t>Lactobacillus</t>
  </si>
  <si>
    <t>Leuconostoc</t>
  </si>
  <si>
    <t>Micrococcus</t>
  </si>
  <si>
    <t>Peptoniphilus</t>
  </si>
  <si>
    <t>Trueperella</t>
  </si>
  <si>
    <t>Weisella</t>
  </si>
  <si>
    <t>Coliform</t>
  </si>
  <si>
    <t>Gram -ve</t>
  </si>
  <si>
    <t>Leclercia</t>
  </si>
  <si>
    <t>Lelliotia</t>
  </si>
  <si>
    <t>Clavibacter</t>
  </si>
  <si>
    <t>Dermococcus</t>
  </si>
  <si>
    <t>MinION</t>
  </si>
  <si>
    <t>Flongle</t>
  </si>
  <si>
    <t>Kingdom</t>
  </si>
  <si>
    <t>Bacteria</t>
  </si>
  <si>
    <t>Bordetella petrii</t>
  </si>
  <si>
    <t>Escherichia coli</t>
  </si>
  <si>
    <t>Bacteroides fragilis</t>
  </si>
  <si>
    <t>Streptococcus pyogenes</t>
  </si>
  <si>
    <t>Enterococcus faecalis</t>
  </si>
  <si>
    <t>Pantoea agglomerans</t>
  </si>
  <si>
    <t>Pseudomonas aeruginosa</t>
  </si>
  <si>
    <t>Acinetobacter baumannii</t>
  </si>
  <si>
    <t>Mycobacterium paraintracellulare</t>
  </si>
  <si>
    <t>Acinetobacter pittii</t>
  </si>
  <si>
    <t>Klebsiella pneumoniae</t>
  </si>
  <si>
    <t>Staphylococcus aureus</t>
  </si>
  <si>
    <t>Listeria monocytogenes</t>
  </si>
  <si>
    <t>Bacillus anthracis</t>
  </si>
  <si>
    <t>Nocardia seriolae</t>
  </si>
  <si>
    <t>Chlamydia trachomatis</t>
  </si>
  <si>
    <t>Trueperella pyogenes</t>
  </si>
  <si>
    <t>Bartonella henselae</t>
  </si>
  <si>
    <t>Coxiella burnetii</t>
  </si>
  <si>
    <t>Yersinia pseudotuberculosis</t>
  </si>
  <si>
    <t>Neisseria meningitidis</t>
  </si>
  <si>
    <t>Staphylococcus haemolyticus</t>
  </si>
  <si>
    <t>Micrococcus luteus</t>
  </si>
  <si>
    <t>Mycobacterium tuberculosis</t>
  </si>
  <si>
    <t>Haemophilus influenzae</t>
  </si>
  <si>
    <t>Serratia plymuthica</t>
  </si>
  <si>
    <t>Bordetella pseudohinzii</t>
  </si>
  <si>
    <t>Staphylococcus epidermidis</t>
  </si>
  <si>
    <t>Streptococcus pneumoniae</t>
  </si>
  <si>
    <t>Helicobacter pylori</t>
  </si>
  <si>
    <t>Mycobacterium triplex</t>
  </si>
  <si>
    <t>Pseudomonas putida</t>
  </si>
  <si>
    <t>Neisseria gonorrhoeae</t>
  </si>
  <si>
    <t>Bacillus licheniformis</t>
  </si>
  <si>
    <t>Serratia marcescens</t>
  </si>
  <si>
    <t>Bacillus subtilis</t>
  </si>
  <si>
    <t>Aeromonas hydrophila</t>
  </si>
  <si>
    <t>Legionella pneumophila</t>
  </si>
  <si>
    <t>Enterococcus hirae</t>
  </si>
  <si>
    <t>Vibrio parahaemolyticus</t>
  </si>
  <si>
    <t>Pseudomonas fluorescens</t>
  </si>
  <si>
    <t>Shigella flexneri</t>
  </si>
  <si>
    <t>Staphylococcus capitis</t>
  </si>
  <si>
    <t>Citrobacter freundii</t>
  </si>
  <si>
    <t>Streptococcus agalactiae</t>
  </si>
  <si>
    <t>Pseudonocardia autotrophica</t>
  </si>
  <si>
    <t>Nocardia carnea</t>
  </si>
  <si>
    <t>Burkholderia cepacia</t>
  </si>
  <si>
    <t>Dermacoccus nishinomiyaensis</t>
  </si>
  <si>
    <t>Clostridium botulinum</t>
  </si>
  <si>
    <t>Streptococcus equinus</t>
  </si>
  <si>
    <t>Pasteurella multocida</t>
  </si>
  <si>
    <t>Staphylococcus warneri</t>
  </si>
  <si>
    <t>Vibrio cholerae</t>
  </si>
  <si>
    <t>Porphyromonas gingivalis</t>
  </si>
  <si>
    <t>Brucella abortus</t>
  </si>
  <si>
    <t>Moraxella catarrhalis</t>
  </si>
  <si>
    <t>Francisella tularensis</t>
  </si>
  <si>
    <t>Stenotrophomonas maltophilia</t>
  </si>
  <si>
    <t>Bordetella bronchiseptica</t>
  </si>
  <si>
    <t>Morganella morganii</t>
  </si>
  <si>
    <t>Campylobacter jejuni</t>
  </si>
  <si>
    <t>Yersinia pestis</t>
  </si>
  <si>
    <t>Yersinia enterocolitica</t>
  </si>
  <si>
    <t>Proteus mirabilis</t>
  </si>
  <si>
    <t>Enterobacter cloacae</t>
  </si>
  <si>
    <t>Mycobacterium kyorinense</t>
  </si>
  <si>
    <t>Thermoactinomyces daqus</t>
  </si>
  <si>
    <t>Enterococcus faecium</t>
  </si>
  <si>
    <t>Bordetella trematum</t>
  </si>
  <si>
    <t>Citrobacter koseri</t>
  </si>
  <si>
    <t>Clavibacter michiganensis</t>
  </si>
  <si>
    <t>Kocuria polaris</t>
  </si>
  <si>
    <t>Kocuria marina</t>
  </si>
  <si>
    <t>Corynebacterium minutissimum</t>
  </si>
  <si>
    <t>Escherichia marmotae</t>
  </si>
  <si>
    <t>Nocardia vulneris</t>
  </si>
  <si>
    <t>Leclercia adecarboxylata</t>
  </si>
  <si>
    <t>Kocuria rhizophila</t>
  </si>
  <si>
    <t>Hafnia alvei</t>
  </si>
  <si>
    <t>Lactococcus garvieae</t>
  </si>
  <si>
    <t>Actinomyces polynesiensis</t>
  </si>
  <si>
    <t>Streptococcus anginosus</t>
  </si>
  <si>
    <t>Staphylococcus caprae</t>
  </si>
  <si>
    <t>Mannheimia haemolytica</t>
  </si>
  <si>
    <t>Bacteroides uniformis</t>
  </si>
  <si>
    <t>Campylobacter coli</t>
  </si>
  <si>
    <t>Mycobacterium lepromatosis</t>
  </si>
  <si>
    <t>Escherichia fergusonii</t>
  </si>
  <si>
    <t>Mycobacterium nebraskense</t>
  </si>
  <si>
    <t>Acinetobacter radioresistens</t>
  </si>
  <si>
    <t>Mycobacterium celatum</t>
  </si>
  <si>
    <t>Mycobacterium senegalense</t>
  </si>
  <si>
    <t>Bordetella pertussis</t>
  </si>
  <si>
    <t>Mycobacterium heraklionense</t>
  </si>
  <si>
    <t>Klebsiella oxytoca</t>
  </si>
  <si>
    <t>Sphingomonas paucimobilis</t>
  </si>
  <si>
    <t>Clostridium perfringens</t>
  </si>
  <si>
    <t>Enterococcus avium</t>
  </si>
  <si>
    <t>Moraxella canis</t>
  </si>
  <si>
    <t>Actinomyces urogenitalis</t>
  </si>
  <si>
    <t>Streptococcus sanguinis</t>
  </si>
  <si>
    <t>Streptococcus dysgalactiae</t>
  </si>
  <si>
    <t>Mycobacterium heckeshornense</t>
  </si>
  <si>
    <t>Bordetella hinzii</t>
  </si>
  <si>
    <t>Thermoactinomyces vulgaris</t>
  </si>
  <si>
    <t>Staphylococcus schleiferi</t>
  </si>
  <si>
    <t>Enterococcus durans</t>
  </si>
  <si>
    <t>Mycoplasma pneumoniae</t>
  </si>
  <si>
    <t>Kocuria palustris</t>
  </si>
  <si>
    <t>Nocardia arizonensis</t>
  </si>
  <si>
    <t>Mycobacterium lentiflavum</t>
  </si>
  <si>
    <t>Mycobacterium europaeum</t>
  </si>
  <si>
    <t>Kocuria salsicia</t>
  </si>
  <si>
    <t>Mycobacterium gordonae</t>
  </si>
  <si>
    <t>Actinomyces ihuae</t>
  </si>
  <si>
    <t>Aeromonas salmonicida</t>
  </si>
  <si>
    <t>Streptococcus gallolyticus</t>
  </si>
  <si>
    <t>Streptococcus infantarius</t>
  </si>
  <si>
    <t>Kocuria flava</t>
  </si>
  <si>
    <t>Mycobacterium lehmannii</t>
  </si>
  <si>
    <t>Staphylococcus auricularis</t>
  </si>
  <si>
    <t>Escherichia albertii</t>
  </si>
  <si>
    <t>Bordetella parapertussis</t>
  </si>
  <si>
    <t>Aerococcus viridans</t>
  </si>
  <si>
    <t>Fusobacterium nucleatum</t>
  </si>
  <si>
    <t>Staphylococcus lugdunensis</t>
  </si>
  <si>
    <t>Actinomyces radicidentis</t>
  </si>
  <si>
    <t>Actinomyces oris</t>
  </si>
  <si>
    <t>Moraxella osloensis</t>
  </si>
  <si>
    <t>Leptospira weilii</t>
  </si>
  <si>
    <t>Leptospira alstonii</t>
  </si>
  <si>
    <t>Kocuria turfanensis</t>
  </si>
  <si>
    <t>Aggregatibacter actinomycetemcomitans</t>
  </si>
  <si>
    <t>Pseudomonas alcaligenes</t>
  </si>
  <si>
    <t>Nocardia crassostreae</t>
  </si>
  <si>
    <t>Staphylococcus pseudintermedius</t>
  </si>
  <si>
    <t>Nocardia terpenica</t>
  </si>
  <si>
    <t>Mycobacterium ostraviense</t>
  </si>
  <si>
    <t>Mycobacterium persicum</t>
  </si>
  <si>
    <t>Mycobacterium alsense</t>
  </si>
  <si>
    <t>Mycobacterium kubicae</t>
  </si>
  <si>
    <t>Mycobacterium mantenii</t>
  </si>
  <si>
    <t>Mycobacterium scrofulaceum</t>
  </si>
  <si>
    <t>Mycobacterium marseillense</t>
  </si>
  <si>
    <t>Bordetella bronchialis</t>
  </si>
  <si>
    <t>Bordetella flabilis</t>
  </si>
  <si>
    <t>Mycobacterium avium</t>
  </si>
  <si>
    <t>Mycobacterium malmoense</t>
  </si>
  <si>
    <t>Actinomyces vulturis</t>
  </si>
  <si>
    <t>Nocardia brasiliensis</t>
  </si>
  <si>
    <t>Bordetella holmesii</t>
  </si>
  <si>
    <t>Mycobacterium sherrisii</t>
  </si>
  <si>
    <t>Mycobacterium intermedium</t>
  </si>
  <si>
    <t>Mycobacterium holsaticum</t>
  </si>
  <si>
    <t>Mycobacterium koreense</t>
  </si>
  <si>
    <t>Mycobacterium shimoidei</t>
  </si>
  <si>
    <t>Leptospira tipperaryensis</t>
  </si>
  <si>
    <t>Mycobacterium grossiae</t>
  </si>
  <si>
    <t>Mycobacterium syngnathidarum</t>
  </si>
  <si>
    <t>Mycobacterium talmoniae</t>
  </si>
  <si>
    <t>Mycobacterium ulcerans</t>
  </si>
  <si>
    <t>Enterococcus casseliflavus</t>
  </si>
  <si>
    <t>Enterococcus raffinosus</t>
  </si>
  <si>
    <t>Nocardia mangyaensis</t>
  </si>
  <si>
    <t>Mycobacterium diernhoferi</t>
  </si>
  <si>
    <t>Mycobacterium paraffinicum</t>
  </si>
  <si>
    <t>Shigella dysenteriae</t>
  </si>
  <si>
    <t>Actinomyces naeslundii</t>
  </si>
  <si>
    <t>Nocardia donostiensis</t>
  </si>
  <si>
    <t>Actinomyces denticolens</t>
  </si>
  <si>
    <t>Leptospira alexanderi</t>
  </si>
  <si>
    <t>Actinomyces gaoshouyii</t>
  </si>
  <si>
    <t>Mycobacterium angelicum</t>
  </si>
  <si>
    <t>Mycobacterium bouchedurhonense</t>
  </si>
  <si>
    <t>Mycobacterium heidelbergense</t>
  </si>
  <si>
    <t>Mycobacterium noviomagense</t>
  </si>
  <si>
    <t>Mycobacterium paraseoulense</t>
  </si>
  <si>
    <t>Mycobacterium aquaticum</t>
  </si>
  <si>
    <t>Mycobacterium branderi</t>
  </si>
  <si>
    <t>Mycobacterium shinjukuense</t>
  </si>
  <si>
    <t>Mycobacterium timonense</t>
  </si>
  <si>
    <t>Kluyvera intermedia</t>
  </si>
  <si>
    <t>Mycobacterium simiae</t>
  </si>
  <si>
    <t>Mycobacterium florentinum</t>
  </si>
  <si>
    <t>Mycobacterium palustre</t>
  </si>
  <si>
    <t>Mycobacterium paraense</t>
  </si>
  <si>
    <t>Mycobacterium riyadhense</t>
  </si>
  <si>
    <t>Mycobacterium saskatchewanense</t>
  </si>
  <si>
    <t>Mycobacterium xenopi</t>
  </si>
  <si>
    <t>Mycobacterium bohemicum</t>
  </si>
  <si>
    <t>Mycobacterium conspicuum</t>
  </si>
  <si>
    <t>Mycobacterium doricum</t>
  </si>
  <si>
    <t>Mycobacterium gastri</t>
  </si>
  <si>
    <t>Mycobacterium fragae</t>
  </si>
  <si>
    <t>Mycobacterium lacus</t>
  </si>
  <si>
    <t>Mycobacterium parmense</t>
  </si>
  <si>
    <t>Mycobacterium decipiens</t>
  </si>
  <si>
    <t>Mycobacterium vulneris</t>
  </si>
  <si>
    <t>Neisseria animaloris</t>
  </si>
  <si>
    <t>Mycobacterium szulgai</t>
  </si>
  <si>
    <t>Leptospira venezuelensis</t>
  </si>
  <si>
    <t>Mycobacterium dioxanotrophicus</t>
  </si>
  <si>
    <t>Prevotella melaninogenica</t>
  </si>
  <si>
    <t>Streptococcus canis</t>
  </si>
  <si>
    <t>Nocardia cerradoensis</t>
  </si>
  <si>
    <t>Kocuria indica</t>
  </si>
  <si>
    <t>Mycobacterium neumannii</t>
  </si>
  <si>
    <t>Mycobacterium marinum</t>
  </si>
  <si>
    <t>Kocuria varians</t>
  </si>
  <si>
    <t>Mycobacterium shigaense</t>
  </si>
  <si>
    <t>[Mycobacterium] stephanolepidis</t>
  </si>
  <si>
    <t>Mycobacterium neglectum</t>
  </si>
  <si>
    <t>Mycobacterium palauense</t>
  </si>
  <si>
    <t>Leptospira kmetyi</t>
  </si>
  <si>
    <t>Leptospira hartskeerlii</t>
  </si>
  <si>
    <t>Leptospira saintgironsiae</t>
  </si>
  <si>
    <t>Leptospira wolffii</t>
  </si>
  <si>
    <t>Leptospira adleri</t>
  </si>
  <si>
    <t>Leptospira perolatii</t>
  </si>
  <si>
    <t>Leptospira meyeri</t>
  </si>
  <si>
    <t>Leptospira barantonii</t>
  </si>
  <si>
    <t>Leptospira harrisiae</t>
  </si>
  <si>
    <t>Leptospira ellisii</t>
  </si>
  <si>
    <t>Leptospira haakeii</t>
  </si>
  <si>
    <t>Leptospira levettii</t>
  </si>
  <si>
    <t>Leptospira brenneri</t>
  </si>
  <si>
    <t>Leptospira neocaledonica</t>
  </si>
  <si>
    <t>Nocardia fluminea</t>
  </si>
  <si>
    <t>Actinomyces graevenitzii</t>
  </si>
  <si>
    <t>Actinomyces qiguomingii</t>
  </si>
  <si>
    <t>Staphylococcus chromogenes</t>
  </si>
  <si>
    <t>Nocardia nova</t>
  </si>
  <si>
    <t>Leptospira johnsonii</t>
  </si>
  <si>
    <t>Mycobacterium montefiorense</t>
  </si>
  <si>
    <t>Leptospira ellinghausenii</t>
  </si>
  <si>
    <t>Leptospira kobayashii</t>
  </si>
  <si>
    <t>Leptospira ryugenii</t>
  </si>
  <si>
    <t>Nocardia aurea</t>
  </si>
  <si>
    <t>Kocuria rosea</t>
  </si>
  <si>
    <t>Nocardia neocaledoniensis</t>
  </si>
  <si>
    <t>Nocardia tenerifensis</t>
  </si>
  <si>
    <t>Kocuria tytonis</t>
  </si>
  <si>
    <t>Mycobacterium leprae</t>
  </si>
  <si>
    <t>Mycobacterium kyogaense</t>
  </si>
  <si>
    <t>Actinobacillus pleuropneumoniae</t>
  </si>
  <si>
    <t>Nocardia puris</t>
  </si>
  <si>
    <t>Nocardia mexicana</t>
  </si>
  <si>
    <t>Nocardia pseudobrasiliensis</t>
  </si>
  <si>
    <t>Mycobacterium uberis</t>
  </si>
  <si>
    <t>Fusobacterium mortiferum</t>
  </si>
  <si>
    <t>Leptospira yasudae</t>
  </si>
  <si>
    <t>Leptospira stimsonii</t>
  </si>
  <si>
    <t>Nocardia panacis</t>
  </si>
  <si>
    <t>Actinomyces lilanjuaniae</t>
  </si>
  <si>
    <t>Mycobacterium paragordonae</t>
  </si>
  <si>
    <t>Campylobacter fetus</t>
  </si>
  <si>
    <t>Nocardia yunnanensis</t>
  </si>
  <si>
    <t>Kocuria tytonicola</t>
  </si>
  <si>
    <t>Nocardia stercoris</t>
  </si>
  <si>
    <t>Kocuria soli</t>
  </si>
  <si>
    <t>Streptococcus minor</t>
  </si>
  <si>
    <t>Actinomyces bowdenii</t>
  </si>
  <si>
    <t>Actinomyces wuliandei</t>
  </si>
  <si>
    <t>Actinomyces oricola</t>
  </si>
  <si>
    <t>Kocuria carniphila</t>
  </si>
  <si>
    <t>Pseudonocardia sediminis</t>
  </si>
  <si>
    <t>Nocardia alba</t>
  </si>
  <si>
    <t>Pseudonocardia endophytica</t>
  </si>
  <si>
    <t>Nocardia ignorata</t>
  </si>
  <si>
    <t>Actinomyces viscosus</t>
  </si>
  <si>
    <t>Leptospira fletcheri</t>
  </si>
  <si>
    <t>Leptospira kanakyensis</t>
  </si>
  <si>
    <t>Leptospira yanagawae</t>
  </si>
  <si>
    <t>Leptospira bourretii</t>
  </si>
  <si>
    <t>Leptospira selangorensis</t>
  </si>
  <si>
    <t>Leptospira gomenensis</t>
  </si>
  <si>
    <t>Leptospira montravelensis</t>
  </si>
  <si>
    <t>Leptospira bouyouniensis</t>
  </si>
  <si>
    <t>Leptospira koniambonensis</t>
  </si>
  <si>
    <t>Leptospira perdikensis</t>
  </si>
  <si>
    <t>Leptospira langatensis</t>
  </si>
  <si>
    <t>Leptospira sarikeiensis</t>
  </si>
  <si>
    <t>Leptospira jelokensis</t>
  </si>
  <si>
    <t>Leptospira kemamanensis</t>
  </si>
  <si>
    <t>Leptospira semungkisensis</t>
  </si>
  <si>
    <t>Leptospira andrefontaineae</t>
  </si>
  <si>
    <t>Leptospira congkakensis</t>
  </si>
  <si>
    <t>Leptospira vanthielii</t>
  </si>
  <si>
    <t>Leptospira mtsangambouensis</t>
  </si>
  <si>
    <t>Leptospira bandrabouensis</t>
  </si>
  <si>
    <t>Leptospira ognonensis</t>
  </si>
  <si>
    <t>Leptospira noumeaensis</t>
  </si>
  <si>
    <t>Leptospira dzoumogneensis</t>
  </si>
  <si>
    <t>Leptospira idonii</t>
  </si>
  <si>
    <t>Leptospira ilyithenensis</t>
  </si>
  <si>
    <t>Leptospira fluminis</t>
  </si>
  <si>
    <t>Actinomyces procaprae</t>
  </si>
  <si>
    <t>Ewingella americana</t>
  </si>
  <si>
    <t>Pseudonocardia hydrocarbonoxydans</t>
  </si>
  <si>
    <t>Pseudonocardia saturnea</t>
  </si>
  <si>
    <t>Actinomyces johnsonii</t>
  </si>
  <si>
    <t>Pseudonocardia kunmingensis</t>
  </si>
  <si>
    <t>Nocardia bhagyanarayanae</t>
  </si>
  <si>
    <t>Pseudonocardia cypriaca</t>
  </si>
  <si>
    <t>Nocardia otitidiscaviarum</t>
  </si>
  <si>
    <t>Mycobacterium helveticum</t>
  </si>
  <si>
    <t>Pseudonocardia hierapolitana</t>
  </si>
  <si>
    <t>Actinomyces ruminicola</t>
  </si>
  <si>
    <t>Nocardia colli</t>
  </si>
  <si>
    <t>Kocuria coralli</t>
  </si>
  <si>
    <t>Treponema pallidum</t>
  </si>
  <si>
    <t>Nocardia macrotermitis</t>
  </si>
  <si>
    <t>Nocardia aurantia</t>
  </si>
  <si>
    <t>Streptococcus alactolyticus</t>
  </si>
  <si>
    <t>Nocardia aurantiaca</t>
  </si>
  <si>
    <t>Kocuria sediminis</t>
  </si>
  <si>
    <t>Nocardia terrae</t>
  </si>
  <si>
    <t>Pasteurella canis</t>
  </si>
  <si>
    <t>Actinomyces marmotae</t>
  </si>
  <si>
    <t>Nocardia caishijiensis</t>
  </si>
  <si>
    <t>Streptococcus equi</t>
  </si>
  <si>
    <t>Actinomyces howellii</t>
  </si>
  <si>
    <t>Mycobacterium botniense</t>
  </si>
  <si>
    <t>Mycobacterium bourgelatii</t>
  </si>
  <si>
    <t>Mycobacterium novum</t>
  </si>
  <si>
    <t>Mycobacterium cookii</t>
  </si>
  <si>
    <t>Mycobacterium shottsii</t>
  </si>
  <si>
    <t>Mycobacterium seoulense</t>
  </si>
  <si>
    <t>Mycobacterium stomatepiae</t>
  </si>
  <si>
    <t>Actinomyces respiraculi</t>
  </si>
  <si>
    <t>Kocuria subflava</t>
  </si>
  <si>
    <t>Mycobacterium frederiksbergense</t>
  </si>
  <si>
    <t>Bacillus tequilensis</t>
  </si>
  <si>
    <t>Pseudonocardia bannensis</t>
  </si>
  <si>
    <t>Pseudonocardia xinjiangensis</t>
  </si>
  <si>
    <t>Pseudonocardia acidicola</t>
  </si>
  <si>
    <t>Pseudonocardia broussonetiae</t>
  </si>
  <si>
    <t>Actinomyces faecalis</t>
  </si>
  <si>
    <t>Buttiauxella agrestis</t>
  </si>
  <si>
    <t>Nocardia barduliensis</t>
  </si>
  <si>
    <t>Pseudonocardia pini</t>
  </si>
  <si>
    <t>Pseudonocardia antarctica</t>
  </si>
  <si>
    <t>Mycobacterium vicinigordonae</t>
  </si>
  <si>
    <t>Nocardia huaxiensis</t>
  </si>
  <si>
    <t>Nocardia gipuzkoensis</t>
  </si>
  <si>
    <t>Thermoactinomyces intermedius</t>
  </si>
  <si>
    <t>Paenactinomyces guangxiensis</t>
  </si>
  <si>
    <t>Thermoactinomyces mirandus</t>
  </si>
  <si>
    <t>Nocardia transvalensis</t>
  </si>
  <si>
    <t>Nocardia wallacei</t>
  </si>
  <si>
    <t>Kocuria dechangensis</t>
  </si>
  <si>
    <t>Nocardia jinanensis</t>
  </si>
  <si>
    <t>Nocardia camponoti</t>
  </si>
  <si>
    <t>Nocardia rhizosphaerihabitans</t>
  </si>
  <si>
    <t>Escherichia whittamii</t>
  </si>
  <si>
    <t>Actinomyces haliotis</t>
  </si>
  <si>
    <t>Actinomyces trachealis</t>
  </si>
  <si>
    <t>Nocardia abscessus</t>
  </si>
  <si>
    <t>Nocardia blacklockiae</t>
  </si>
  <si>
    <t>Nocardia bovistercoris</t>
  </si>
  <si>
    <t>Actinomyces weissii</t>
  </si>
  <si>
    <t>Nocardia acididurans</t>
  </si>
  <si>
    <t>Leptospira abararensis</t>
  </si>
  <si>
    <t>Leptospira ainazelensis</t>
  </si>
  <si>
    <t>Leptospira chreensis</t>
  </si>
  <si>
    <t>Leptospira ainlahdjerensis</t>
  </si>
  <si>
    <t>Nocardia goodfellowii</t>
  </si>
  <si>
    <t>Pseudonocardia parietis</t>
  </si>
  <si>
    <t>Mycobacterium spongiae</t>
  </si>
  <si>
    <t>Nocardia tengchongensis</t>
  </si>
  <si>
    <t>Nocardia albiluteola</t>
  </si>
  <si>
    <t>Nocardia noduli</t>
  </si>
  <si>
    <t>[Mycobacterium] fortunisiensis</t>
  </si>
  <si>
    <t>Nocardia iowensis</t>
  </si>
  <si>
    <t>Pseudonocardia oceani</t>
  </si>
  <si>
    <t>Pseudonocardia abyssalis</t>
  </si>
  <si>
    <t>Pseudonocardia nigra</t>
  </si>
  <si>
    <t>Mycobacterium pallens</t>
  </si>
  <si>
    <t>Mycobacterium senriense</t>
  </si>
  <si>
    <t>Nocardia coffeae</t>
  </si>
  <si>
    <t>Nocardia asteroides</t>
  </si>
  <si>
    <t>Nocardia rosealba</t>
  </si>
  <si>
    <t>Nocardia africana</t>
  </si>
  <si>
    <t>Granulicatella elegans</t>
  </si>
  <si>
    <t>Nocardia yamanashiensis</t>
  </si>
  <si>
    <t>Pseudonocardia kujensis</t>
  </si>
  <si>
    <t>Pseudonocardia terrae</t>
  </si>
  <si>
    <t>Pseudescherichia vulneris</t>
  </si>
  <si>
    <t>Mycobacterium goodii</t>
  </si>
  <si>
    <t>Mycobacterium virginiense</t>
  </si>
  <si>
    <t>Mycobacterium paraterrae</t>
  </si>
  <si>
    <t>Pseudonocardia alaniniphila</t>
  </si>
  <si>
    <t>Nocardia amikacinitolerans</t>
  </si>
  <si>
    <t>Escherichia ruysiae</t>
  </si>
  <si>
    <t>Actinomyces succiniciruminis</t>
  </si>
  <si>
    <t>Bordetella ansorpii</t>
  </si>
  <si>
    <t>Mycobacterium interjectum</t>
  </si>
  <si>
    <t>Pseudonocardia oroxyli</t>
  </si>
  <si>
    <t>Streptococcus pseudoporcinus</t>
  </si>
  <si>
    <t>Pseudonocardia ammonioxydans</t>
  </si>
  <si>
    <t>Actinomyces urinae</t>
  </si>
  <si>
    <t>Actinomyces pacaensis</t>
  </si>
  <si>
    <t>Actinomyces bouchesdurhonensis</t>
  </si>
  <si>
    <t>Prevotella oralis</t>
  </si>
  <si>
    <t>Pseudonocardia thermophila</t>
  </si>
  <si>
    <t>Actinomyces provencensis</t>
  </si>
  <si>
    <t>Actinomyces mediterranea</t>
  </si>
  <si>
    <t>Actinomyces marseillensis</t>
  </si>
  <si>
    <t>Mycobacterium numidiamassiliense</t>
  </si>
  <si>
    <t>Mycobacterium rhizamassiliense</t>
  </si>
  <si>
    <t>Mycobacterium terramassiliense</t>
  </si>
  <si>
    <t>Kocuria massiliensis</t>
  </si>
  <si>
    <t>Mycobacterium ahvazicum</t>
  </si>
  <si>
    <t>Pasteurella dagmatis</t>
  </si>
  <si>
    <t>Actinomyces minihominis</t>
  </si>
  <si>
    <t>Mycobacterium simulans</t>
  </si>
  <si>
    <t>Nocardia suismassiliense</t>
  </si>
  <si>
    <t>Mycobacterium basiliense</t>
  </si>
  <si>
    <t>Actinomyces bovis</t>
  </si>
  <si>
    <t>Anaerococcus prevotii</t>
  </si>
  <si>
    <t>Peptoniphilus indolicus</t>
  </si>
  <si>
    <t>Actinomyces culturomici</t>
  </si>
  <si>
    <t>Mycobacterium pseudokansasii</t>
  </si>
  <si>
    <t>Mycobacterium innocens</t>
  </si>
  <si>
    <t>Mycobacterium attenuatum</t>
  </si>
  <si>
    <t>Actinomyces slackii</t>
  </si>
  <si>
    <t>Mycobacterium tilburgii</t>
  </si>
  <si>
    <t>Virus</t>
  </si>
  <si>
    <t>Fungi</t>
  </si>
  <si>
    <t>Human alphaherpesvirus 1</t>
  </si>
  <si>
    <t>Lymphocytic choriomeningitis mammarenavirus</t>
  </si>
  <si>
    <t>Chlamydia pneumoniae</t>
  </si>
  <si>
    <t>Measles morbillivirus</t>
  </si>
  <si>
    <t>Enterovirus C</t>
  </si>
  <si>
    <t>Human alphaherpesvirus 3</t>
  </si>
  <si>
    <t>Bacillus cereus</t>
  </si>
  <si>
    <t>Streptococcus mutans</t>
  </si>
  <si>
    <t>Leishmania donovani</t>
  </si>
  <si>
    <t>Human alphaherpesvirus 2</t>
  </si>
  <si>
    <t>Lyssavirus rabies</t>
  </si>
  <si>
    <t>Trichinella spiralis</t>
  </si>
  <si>
    <t>Stutzerimonas stutzeri</t>
  </si>
  <si>
    <t>Klebsiella aerogenes</t>
  </si>
  <si>
    <t>Suid alphaherpesvirus 1</t>
  </si>
  <si>
    <t>Avian orthoavulavirus 1</t>
  </si>
  <si>
    <t>Porcine circovirus 1</t>
  </si>
  <si>
    <t>Chlamydia abortus</t>
  </si>
  <si>
    <t>Chlamydia psittaci</t>
  </si>
  <si>
    <t>Gallid alphaherpesvirus 2</t>
  </si>
  <si>
    <t>Anaplasma phagocytophilum</t>
  </si>
  <si>
    <t>Echinococcus granulosus</t>
  </si>
  <si>
    <t>Visna-maedi virus</t>
  </si>
  <si>
    <t>Canine morbillivirus</t>
  </si>
  <si>
    <t>Equid alphaherpesvirus 1</t>
  </si>
  <si>
    <t>Rotavirus A</t>
  </si>
  <si>
    <t>Buchananella hordeovulneris</t>
  </si>
  <si>
    <t>Peribacillus simplex</t>
  </si>
  <si>
    <t>Brevundimonas diminuta</t>
  </si>
  <si>
    <t>Paeniclostridium sordellii</t>
  </si>
  <si>
    <t>Granulicatella adiacens</t>
  </si>
  <si>
    <t>Canicola haemoglobinophilus</t>
  </si>
  <si>
    <t>Neisseria zoodegmatis</t>
  </si>
  <si>
    <t>Rodentibacter pneumotropicus</t>
  </si>
  <si>
    <t>Sphingobacterium thalpophilum</t>
  </si>
  <si>
    <t>Staphylococcus hominis</t>
  </si>
  <si>
    <t>Mammaliicoccus lentus</t>
  </si>
  <si>
    <t>Streptococcus mitis</t>
  </si>
  <si>
    <t>Weissella confusa</t>
  </si>
  <si>
    <t>Enterobacter asburiae</t>
  </si>
  <si>
    <t>Lactiplantibacillus plantarum</t>
  </si>
  <si>
    <t>Leuconostoc mesenteroides</t>
  </si>
  <si>
    <t>Malassezia pachydermatis</t>
  </si>
  <si>
    <t>Priestia megaterium</t>
  </si>
  <si>
    <t>Kytococcus sedentarius</t>
  </si>
  <si>
    <t>Lactococcus lactis</t>
  </si>
  <si>
    <t>Lelliottia amnigena</t>
  </si>
  <si>
    <t>Eimeria acervulina</t>
  </si>
  <si>
    <t>Eimeria tenella</t>
  </si>
  <si>
    <t>Eimeria maxima</t>
  </si>
  <si>
    <t>Eimeria mitis</t>
  </si>
  <si>
    <t>Eimeria necatrix</t>
  </si>
  <si>
    <t>Haemonchus contortus</t>
  </si>
  <si>
    <t>Fasciola hepatica</t>
  </si>
  <si>
    <t>E. coli</t>
  </si>
  <si>
    <t>None</t>
  </si>
  <si>
    <t>Pathogen</t>
  </si>
  <si>
    <t>Ursus arctos</t>
  </si>
  <si>
    <t>Felis catus</t>
  </si>
  <si>
    <t>Bos taurus</t>
  </si>
  <si>
    <t>Sus scrofa</t>
  </si>
  <si>
    <t>Equus caballus</t>
  </si>
  <si>
    <t>Homo sapiens</t>
  </si>
  <si>
    <t>Oryctolagus cuniculus</t>
  </si>
  <si>
    <t>Ascaris suum</t>
  </si>
  <si>
    <t>Metazoa</t>
  </si>
  <si>
    <t>Fusarium oxysporum</t>
  </si>
  <si>
    <t>Fusarium verticillioides</t>
  </si>
  <si>
    <t>Aspergillus niger</t>
  </si>
  <si>
    <t>Candida tropicalis</t>
  </si>
  <si>
    <t>Candida albicans</t>
  </si>
  <si>
    <t>[Candida] glabrata</t>
  </si>
  <si>
    <t>Cryptococcus neoformans</t>
  </si>
  <si>
    <t>Rhizopus microsporus</t>
  </si>
  <si>
    <t>Encephalitozoon cuniculi</t>
  </si>
  <si>
    <t>Toxoplasma gondii</t>
  </si>
  <si>
    <t>Neospora caninum</t>
  </si>
  <si>
    <t>Cryptosporidium parvum</t>
  </si>
  <si>
    <t>Leishmania infantum</t>
  </si>
  <si>
    <t>Entamoeba histolytica</t>
  </si>
  <si>
    <t>Nocardia altamirensis</t>
  </si>
  <si>
    <t>Nocardia miyunensis</t>
  </si>
  <si>
    <t>Nocardia uniformis</t>
  </si>
  <si>
    <t>Nocardia jejuensis</t>
  </si>
  <si>
    <t>Nocardia vaccinii</t>
  </si>
  <si>
    <t>Nocardia vinacea</t>
  </si>
  <si>
    <t>Nocardia pseudovaccinii</t>
  </si>
  <si>
    <t>Nocardia concava</t>
  </si>
  <si>
    <t>Nocardia acidivorans</t>
  </si>
  <si>
    <t>Nocardia takedensis</t>
  </si>
  <si>
    <t>Nocardia anaemiae</t>
  </si>
  <si>
    <t>Nocardia inohanensis</t>
  </si>
  <si>
    <t>Nocardia niigatensis</t>
  </si>
  <si>
    <t>Nocardia amamiensis</t>
  </si>
  <si>
    <t>Nocardia brevicatena</t>
  </si>
  <si>
    <t>Nocardia ninae</t>
  </si>
  <si>
    <t>Nocardia vermiculata</t>
  </si>
  <si>
    <t>Nocardia lijiangensis</t>
  </si>
  <si>
    <t>Nocardia jiangxiensis</t>
  </si>
  <si>
    <t>Nocardia speluncae</t>
  </si>
  <si>
    <t>Nocardia xishanensis</t>
  </si>
  <si>
    <t>Nocardia higoensis</t>
  </si>
  <si>
    <t>Nocardia salmonicida</t>
  </si>
  <si>
    <t>Nocardia veterana</t>
  </si>
  <si>
    <t>Nocardia thailandica</t>
  </si>
  <si>
    <t>Nocardia flavorosea</t>
  </si>
  <si>
    <t>Nocardia pneumoniae</t>
  </si>
  <si>
    <t>Nocardia paucivorans</t>
  </si>
  <si>
    <t>Nocardia cyriacigeorgica</t>
  </si>
  <si>
    <t>Nocardia harenae</t>
  </si>
  <si>
    <t>Nocardia araoensis</t>
  </si>
  <si>
    <t>Nocardia shimofusensis</t>
  </si>
  <si>
    <t>Nocardia asiatica</t>
  </si>
  <si>
    <t>Nocardia testacea</t>
  </si>
  <si>
    <t>Nocardia niwae</t>
  </si>
  <si>
    <t>Nocardia fusca</t>
  </si>
  <si>
    <t>Nocardia beijingensis</t>
  </si>
  <si>
    <t>Nocardia farcinica</t>
  </si>
  <si>
    <t>Nocardia rhamnosiphila</t>
  </si>
  <si>
    <t>Nocardia sienata</t>
  </si>
  <si>
    <t>Nocardia grenadensis</t>
  </si>
  <si>
    <t>Nocardia elegans</t>
  </si>
  <si>
    <t>Nocardia mikamii</t>
  </si>
  <si>
    <t>Nocardia arthritidis</t>
  </si>
  <si>
    <t>Nocardia gamkensis</t>
  </si>
  <si>
    <t>Nocardia aobensis</t>
  </si>
  <si>
    <t>Nocardia kruczakiae</t>
  </si>
  <si>
    <t>Nocardia exalbida</t>
  </si>
  <si>
    <t>Nocardia coubleae</t>
  </si>
  <si>
    <t>Mycobacterium genavense</t>
  </si>
  <si>
    <t>Mycobacterium parascrofulaceum</t>
  </si>
  <si>
    <t>Mycobacterium arosiense</t>
  </si>
  <si>
    <t>Mycobacterium colombiense</t>
  </si>
  <si>
    <t>Mycobacterium intracellulare</t>
  </si>
  <si>
    <t>Mycobacterium asiaticum</t>
  </si>
  <si>
    <t>Mycobacterium canettii</t>
  </si>
  <si>
    <t>Mycobacterium haemophilum</t>
  </si>
  <si>
    <t>Mycobacterium kansasii</t>
  </si>
  <si>
    <t>Mycobacterium pseudoshottsii</t>
  </si>
  <si>
    <t>Pseudonocardia acaciae</t>
  </si>
  <si>
    <t>Pseudonocardia spinosispora</t>
  </si>
  <si>
    <t>Pseudonocardia dioxanivorans</t>
  </si>
  <si>
    <t>Pseudonocardia sulfidoxydans</t>
  </si>
  <si>
    <t>Pseudonocardia asaccharolytica</t>
  </si>
  <si>
    <t>Actinomyces israelii</t>
  </si>
  <si>
    <t>Actinomyces massiliensis</t>
  </si>
  <si>
    <t>Actinomyces gerencseriae</t>
  </si>
  <si>
    <t>Actinomyces dentalis</t>
  </si>
  <si>
    <t>Actinomyces timonensis</t>
  </si>
  <si>
    <t>Kocuria atrinae</t>
  </si>
  <si>
    <t>Rothia kristinae</t>
  </si>
  <si>
    <t>Nocardioides alcanivorans</t>
  </si>
  <si>
    <t>Clostridioides difficile</t>
  </si>
  <si>
    <t>Mycoplasmopsis agassizii</t>
  </si>
  <si>
    <t>Mycoplasmopsis citelli</t>
  </si>
  <si>
    <t>Mycoplasmopsis caviae</t>
  </si>
  <si>
    <t>Mycoplasmopsis gallinacea</t>
  </si>
  <si>
    <t>Mycoplasmopsis columboralis</t>
  </si>
  <si>
    <t>Mycoplasmopsis pullorum</t>
  </si>
  <si>
    <t>Mycoplasmopsis anatis</t>
  </si>
  <si>
    <t>Mycoplasmopsis verecunda</t>
  </si>
  <si>
    <t>Mycoplasmopsis alligatoris</t>
  </si>
  <si>
    <t>Mycoplasmopsis fermentans</t>
  </si>
  <si>
    <t>Mycoplasmopsis bovis</t>
  </si>
  <si>
    <t>Mycoplasmopsis agalactiae</t>
  </si>
  <si>
    <t>Mycoplasmopsis columbinasalis</t>
  </si>
  <si>
    <t>Mycoplasmopsis glycophila</t>
  </si>
  <si>
    <t>Mycoplasmopsis primatum</t>
  </si>
  <si>
    <t>Mycoplasmopsis mucosicanis</t>
  </si>
  <si>
    <t>Mycoplasmopsis canis</t>
  </si>
  <si>
    <t>Mycoplasmopsis cynos</t>
  </si>
  <si>
    <t>Mycoplasmopsis equigenitalium</t>
  </si>
  <si>
    <t>Mycoplasmopsis bovirhinis</t>
  </si>
  <si>
    <t>Mycoplasmopsis sturni</t>
  </si>
  <si>
    <t>Mycoplasmopsis mustelae</t>
  </si>
  <si>
    <t>Mycoplasmopsis bovigenitalium</t>
  </si>
  <si>
    <t>Mycoplasmopsis phocirhinis</t>
  </si>
  <si>
    <t>Mycoplasmopsis edwardii</t>
  </si>
  <si>
    <t>Mycoplasmopsis californica</t>
  </si>
  <si>
    <t>Mycoplasmopsis pulmonis</t>
  </si>
  <si>
    <t>Mycoplasmopsis gallopavonis</t>
  </si>
  <si>
    <t>Mycoplasmopsis felifaucium</t>
  </si>
  <si>
    <t>Mycoplasmopsis iners</t>
  </si>
  <si>
    <t>Mycoplasmopsis gallinarum</t>
  </si>
  <si>
    <t>Mycoplasmopsis opalescens</t>
  </si>
  <si>
    <t>Mycoplasmopsis maculosa</t>
  </si>
  <si>
    <t>Mycoplasmopsis felis</t>
  </si>
  <si>
    <t>Mycoplasmopsis columbina</t>
  </si>
  <si>
    <t>Mycoplasmopsis synoviae</t>
  </si>
  <si>
    <t>Mycoplasmopsis lipofaciens</t>
  </si>
  <si>
    <t>Mycoplasmopsis cricetuli</t>
  </si>
  <si>
    <t>Mycoplasmopsis arginini</t>
  </si>
  <si>
    <t>Mycoplasmopsis meleagridis</t>
  </si>
  <si>
    <t>Mycoplasma genitalium</t>
  </si>
  <si>
    <t>Salmonella enterica</t>
  </si>
  <si>
    <t>Bordetella avium</t>
  </si>
  <si>
    <t>Leptospira fainei</t>
  </si>
  <si>
    <t>Leptospira inadai</t>
  </si>
  <si>
    <t>Leptospira broomii</t>
  </si>
  <si>
    <t>Leptospira noguchii</t>
  </si>
  <si>
    <t>Leptospira interrogans</t>
  </si>
  <si>
    <t>Leptospira biflexa</t>
  </si>
  <si>
    <t>Leptospira terpstrae</t>
  </si>
  <si>
    <t>Leptospira licerasiae</t>
  </si>
  <si>
    <t>Leptospira santarosai</t>
  </si>
  <si>
    <t>Leptospira kirschneri</t>
  </si>
  <si>
    <t>Leptospira wolbachii</t>
  </si>
  <si>
    <t>Leptospira mayottensis</t>
  </si>
  <si>
    <t>Leptospira borgpetersenii</t>
  </si>
  <si>
    <t>Borreliella burgdorferi</t>
  </si>
  <si>
    <t>Bovine alphaherpesvirus 1</t>
  </si>
  <si>
    <t>Human gammaherpesvirus 4</t>
  </si>
  <si>
    <t>Fowlpox virus</t>
  </si>
  <si>
    <t>Cowpox virus</t>
  </si>
  <si>
    <t>Myxoma virus</t>
  </si>
  <si>
    <t>Severe acute respiratory syndrome-related coronavirus</t>
  </si>
  <si>
    <t>Alphacoronavirus 1</t>
  </si>
  <si>
    <t>Avian coronavirus</t>
  </si>
  <si>
    <t>Porcine reproductive and respiratory syndrome virus</t>
  </si>
  <si>
    <t>Alphaarterivirus equid</t>
  </si>
  <si>
    <t>Foot-and-mouth disease virus</t>
  </si>
  <si>
    <t>Cardiovirus A</t>
  </si>
  <si>
    <t>Avihepatovirus A</t>
  </si>
  <si>
    <t>Feline calicivirus</t>
  </si>
  <si>
    <t>Mammalian orthorubulavirus 5</t>
  </si>
  <si>
    <t>Respiratory syncytial virus</t>
  </si>
  <si>
    <t>Orthobornavirus bornaense</t>
  </si>
  <si>
    <t>Influenza A virus</t>
  </si>
  <si>
    <t>Pestivirus A</t>
  </si>
  <si>
    <t>Pestivirus C</t>
  </si>
  <si>
    <t>West Nile virus</t>
  </si>
  <si>
    <t>Hepacivirus C</t>
  </si>
  <si>
    <t>Avihepevirus magniiecur</t>
  </si>
  <si>
    <t>Bluetongue virus</t>
  </si>
  <si>
    <t>Infectious bursal disease virus</t>
  </si>
  <si>
    <t>Human immunodeficiency virus 2</t>
  </si>
  <si>
    <t>Feline immunodeficiency virus</t>
  </si>
  <si>
    <t>Human immunodeficiency virus 1</t>
  </si>
  <si>
    <t>Equine infectious anemia virus</t>
  </si>
  <si>
    <t>Murine leukemia virus</t>
  </si>
  <si>
    <t>Reticuloendotheliosis virus</t>
  </si>
  <si>
    <t>Feline leukemia virus</t>
  </si>
  <si>
    <t>Primate T-lymphotropic virus 2</t>
  </si>
  <si>
    <t>Bovine leukemia virus</t>
  </si>
  <si>
    <t>Mouse mammary tumor virus</t>
  </si>
  <si>
    <t>Hepatitis B virus</t>
  </si>
  <si>
    <t>Bovine papillomavirus</t>
  </si>
  <si>
    <t>Human papillomavirus</t>
  </si>
  <si>
    <t>Primate erythroparvovirus 1</t>
  </si>
  <si>
    <t>Carnivore protoparvovirus 1</t>
  </si>
  <si>
    <t>Chicken anemia virus</t>
  </si>
  <si>
    <t>Sample</t>
  </si>
  <si>
    <t>Date of sample</t>
  </si>
  <si>
    <t>Date processed</t>
  </si>
  <si>
    <t>Approx CFU / ml</t>
  </si>
  <si>
    <t>Volume processed / ml</t>
  </si>
  <si>
    <t>Approx CFU processed</t>
  </si>
  <si>
    <t>Nanodrop 260/280 after Pronex clean up</t>
  </si>
  <si>
    <t>Nanodrop 260/230 after Pronex clean up</t>
  </si>
  <si>
    <t>Sequenced?</t>
  </si>
  <si>
    <t>Sequencng kit</t>
  </si>
  <si>
    <t>Date sequenced</t>
  </si>
  <si>
    <t>Mass DNA used in PCR / ng</t>
  </si>
  <si>
    <t>Barcode</t>
  </si>
  <si>
    <t>Total ng DNA after PCR (in 9 ul)</t>
  </si>
  <si>
    <t>Mass DNA added to library / ng</t>
  </si>
  <si>
    <t>Benzylpenicillin</t>
  </si>
  <si>
    <t>Cefalotin</t>
  </si>
  <si>
    <t>Chloramphenicol</t>
  </si>
  <si>
    <t>DTU01</t>
  </si>
  <si>
    <t>Urine</t>
  </si>
  <si>
    <r>
      <t>2.5 x10</t>
    </r>
    <r>
      <rPr>
        <vertAlign val="superscript"/>
        <sz val="12"/>
        <rFont val="Calibri"/>
        <family val="2"/>
        <scheme val="minor"/>
      </rPr>
      <t>6</t>
    </r>
  </si>
  <si>
    <r>
      <t>1.25 x 10</t>
    </r>
    <r>
      <rPr>
        <vertAlign val="superscript"/>
        <sz val="12"/>
        <rFont val="Calibri"/>
        <family val="2"/>
        <scheme val="minor"/>
      </rPr>
      <t>7</t>
    </r>
  </si>
  <si>
    <t>Y</t>
  </si>
  <si>
    <t>Rapid PCR barcoding (RPB004)</t>
  </si>
  <si>
    <t>RLB01</t>
  </si>
  <si>
    <t>N</t>
  </si>
  <si>
    <t>DTU02</t>
  </si>
  <si>
    <r>
      <t>3.2 x 10</t>
    </r>
    <r>
      <rPr>
        <vertAlign val="superscript"/>
        <sz val="12"/>
        <rFont val="Calibri"/>
        <family val="2"/>
        <scheme val="minor"/>
      </rPr>
      <t>7</t>
    </r>
  </si>
  <si>
    <r>
      <t>9.6 x 10</t>
    </r>
    <r>
      <rPr>
        <vertAlign val="superscript"/>
        <sz val="12"/>
        <rFont val="Calibri"/>
        <family val="2"/>
        <scheme val="minor"/>
      </rPr>
      <t>7</t>
    </r>
  </si>
  <si>
    <t>RLB02</t>
  </si>
  <si>
    <t>M</t>
  </si>
  <si>
    <r>
      <t>1 x 10</t>
    </r>
    <r>
      <rPr>
        <vertAlign val="superscript"/>
        <sz val="12"/>
        <rFont val="Calibri"/>
        <family val="2"/>
        <scheme val="minor"/>
      </rPr>
      <t>6</t>
    </r>
  </si>
  <si>
    <t>DTU03</t>
  </si>
  <si>
    <r>
      <t>3.8 x 10</t>
    </r>
    <r>
      <rPr>
        <vertAlign val="superscript"/>
        <sz val="12"/>
        <rFont val="Calibri"/>
        <family val="2"/>
        <scheme val="minor"/>
      </rPr>
      <t>7</t>
    </r>
  </si>
  <si>
    <r>
      <t>1.1 x 10</t>
    </r>
    <r>
      <rPr>
        <vertAlign val="superscript"/>
        <sz val="12"/>
        <rFont val="Calibri"/>
        <family val="2"/>
        <scheme val="minor"/>
      </rPr>
      <t>8</t>
    </r>
  </si>
  <si>
    <t>RLB03</t>
  </si>
  <si>
    <t>DTU04</t>
  </si>
  <si>
    <r>
      <t>2 x 10</t>
    </r>
    <r>
      <rPr>
        <vertAlign val="superscript"/>
        <sz val="12"/>
        <rFont val="Calibri"/>
        <family val="2"/>
        <scheme val="minor"/>
      </rPr>
      <t>3</t>
    </r>
  </si>
  <si>
    <r>
      <t>1 x 10</t>
    </r>
    <r>
      <rPr>
        <vertAlign val="superscript"/>
        <sz val="12"/>
        <rFont val="Calibri"/>
        <family val="2"/>
        <scheme val="minor"/>
      </rPr>
      <t>3</t>
    </r>
  </si>
  <si>
    <t>DTU05</t>
  </si>
  <si>
    <t>No growth</t>
  </si>
  <si>
    <t>S. pseudintermedius
S. epidermidis</t>
  </si>
  <si>
    <t>DTU06</t>
  </si>
  <si>
    <r>
      <t>1.8 x 10</t>
    </r>
    <r>
      <rPr>
        <vertAlign val="superscript"/>
        <sz val="12"/>
        <rFont val="Calibri"/>
        <family val="2"/>
        <scheme val="minor"/>
      </rPr>
      <t>7</t>
    </r>
  </si>
  <si>
    <r>
      <t>5.4 x 10</t>
    </r>
    <r>
      <rPr>
        <vertAlign val="superscript"/>
        <sz val="12"/>
        <rFont val="Calibri"/>
        <family val="2"/>
        <scheme val="minor"/>
      </rPr>
      <t>7</t>
    </r>
  </si>
  <si>
    <t>ALL</t>
  </si>
  <si>
    <t>S. pseudintermedius
E. coli</t>
  </si>
  <si>
    <r>
      <t>1 x 10</t>
    </r>
    <r>
      <rPr>
        <vertAlign val="superscript"/>
        <sz val="12"/>
        <rFont val="Calibri"/>
        <family val="2"/>
        <scheme val="minor"/>
      </rPr>
      <t xml:space="preserve">6
</t>
    </r>
    <r>
      <rPr>
        <sz val="12"/>
        <rFont val="Calibri"/>
        <family val="2"/>
        <scheme val="minor"/>
      </rPr>
      <t>1 x 10</t>
    </r>
    <r>
      <rPr>
        <vertAlign val="superscript"/>
        <sz val="12"/>
        <rFont val="Calibri"/>
        <family val="2"/>
        <scheme val="minor"/>
      </rPr>
      <t>6</t>
    </r>
  </si>
  <si>
    <t>DTU07</t>
  </si>
  <si>
    <r>
      <t>9 x 10</t>
    </r>
    <r>
      <rPr>
        <vertAlign val="superscript"/>
        <sz val="12"/>
        <rFont val="Calibri"/>
        <family val="2"/>
        <scheme val="minor"/>
      </rPr>
      <t>3</t>
    </r>
  </si>
  <si>
    <r>
      <t>2.7 x 10</t>
    </r>
    <r>
      <rPr>
        <vertAlign val="superscript"/>
        <sz val="12"/>
        <rFont val="Calibri"/>
        <family val="2"/>
        <scheme val="minor"/>
      </rPr>
      <t>4</t>
    </r>
  </si>
  <si>
    <t>E. coli
E. faecalis</t>
  </si>
  <si>
    <t>DTU08</t>
  </si>
  <si>
    <r>
      <t>3.8 x 10</t>
    </r>
    <r>
      <rPr>
        <vertAlign val="superscript"/>
        <sz val="12"/>
        <rFont val="Calibri"/>
        <family val="2"/>
        <scheme val="minor"/>
      </rPr>
      <t>6</t>
    </r>
  </si>
  <si>
    <r>
      <t>1.1 x 10</t>
    </r>
    <r>
      <rPr>
        <vertAlign val="superscript"/>
        <sz val="12"/>
        <rFont val="Calibri"/>
        <family val="2"/>
        <scheme val="minor"/>
      </rPr>
      <t>7</t>
    </r>
  </si>
  <si>
    <t>RLB04</t>
  </si>
  <si>
    <t>E. faecalis</t>
  </si>
  <si>
    <t>DTU09</t>
  </si>
  <si>
    <r>
      <t>3.3 x 10</t>
    </r>
    <r>
      <rPr>
        <vertAlign val="superscript"/>
        <sz val="12"/>
        <rFont val="Calibri"/>
        <family val="2"/>
        <scheme val="minor"/>
      </rPr>
      <t>8</t>
    </r>
  </si>
  <si>
    <t>RLB05</t>
  </si>
  <si>
    <t xml:space="preserve">E. coli </t>
  </si>
  <si>
    <t>DTU10</t>
  </si>
  <si>
    <r>
      <t>1 x 10</t>
    </r>
    <r>
      <rPr>
        <vertAlign val="superscript"/>
        <sz val="12"/>
        <rFont val="Calibri"/>
        <family val="2"/>
        <scheme val="minor"/>
      </rPr>
      <t>7</t>
    </r>
  </si>
  <si>
    <r>
      <t>3 x 10</t>
    </r>
    <r>
      <rPr>
        <vertAlign val="superscript"/>
        <sz val="12"/>
        <rFont val="Calibri"/>
        <family val="2"/>
        <scheme val="minor"/>
      </rPr>
      <t>7</t>
    </r>
  </si>
  <si>
    <t>RLB06</t>
  </si>
  <si>
    <t>E. fergusonii
E. coli</t>
  </si>
  <si>
    <t>DTU11</t>
  </si>
  <si>
    <t>RLB07</t>
  </si>
  <si>
    <t>DTU12</t>
  </si>
  <si>
    <r>
      <t>8 x 10</t>
    </r>
    <r>
      <rPr>
        <vertAlign val="superscript"/>
        <sz val="12"/>
        <rFont val="Calibri"/>
        <family val="2"/>
        <scheme val="minor"/>
      </rPr>
      <t>7</t>
    </r>
  </si>
  <si>
    <r>
      <t>4 x 10</t>
    </r>
    <r>
      <rPr>
        <vertAlign val="superscript"/>
        <sz val="12"/>
        <rFont val="Calibri"/>
        <family val="2"/>
        <scheme val="minor"/>
      </rPr>
      <t>7</t>
    </r>
  </si>
  <si>
    <t>RLB12a</t>
  </si>
  <si>
    <t>DTU13</t>
  </si>
  <si>
    <t>25/08/2021</t>
  </si>
  <si>
    <t>NO GROWTH</t>
  </si>
  <si>
    <t>DTU14</t>
  </si>
  <si>
    <r>
      <t>7 x 10</t>
    </r>
    <r>
      <rPr>
        <vertAlign val="superscript"/>
        <sz val="12"/>
        <rFont val="Calibri"/>
        <family val="2"/>
        <scheme val="minor"/>
      </rPr>
      <t xml:space="preserve">2 </t>
    </r>
  </si>
  <si>
    <r>
      <t>3.1 x 10</t>
    </r>
    <r>
      <rPr>
        <vertAlign val="superscript"/>
        <sz val="12"/>
        <rFont val="Calibri"/>
        <family val="2"/>
        <scheme val="minor"/>
      </rPr>
      <t>3</t>
    </r>
  </si>
  <si>
    <t>DTU15</t>
  </si>
  <si>
    <t>DTU16</t>
  </si>
  <si>
    <r>
      <t>2.6 x 10</t>
    </r>
    <r>
      <rPr>
        <vertAlign val="superscript"/>
        <sz val="12"/>
        <rFont val="Calibri"/>
        <family val="2"/>
        <scheme val="minor"/>
      </rPr>
      <t>8</t>
    </r>
  </si>
  <si>
    <r>
      <t>1.17 x 10</t>
    </r>
    <r>
      <rPr>
        <vertAlign val="superscript"/>
        <sz val="12"/>
        <rFont val="Calibri"/>
        <family val="2"/>
        <scheme val="minor"/>
      </rPr>
      <t>9</t>
    </r>
  </si>
  <si>
    <t>DTU17</t>
  </si>
  <si>
    <r>
      <t>1 x 10</t>
    </r>
    <r>
      <rPr>
        <vertAlign val="superscript"/>
        <sz val="12"/>
        <rFont val="Calibri"/>
        <family val="2"/>
        <scheme val="minor"/>
      </rPr>
      <t>5</t>
    </r>
  </si>
  <si>
    <r>
      <t>0.8 x 10</t>
    </r>
    <r>
      <rPr>
        <vertAlign val="superscript"/>
        <sz val="12"/>
        <rFont val="Calibri"/>
        <family val="2"/>
        <scheme val="minor"/>
      </rPr>
      <t>5</t>
    </r>
  </si>
  <si>
    <t>DTU18</t>
  </si>
  <si>
    <r>
      <t>3 x 10</t>
    </r>
    <r>
      <rPr>
        <vertAlign val="superscript"/>
        <sz val="12"/>
        <rFont val="Calibri"/>
        <family val="2"/>
        <scheme val="minor"/>
      </rPr>
      <t>4</t>
    </r>
  </si>
  <si>
    <r>
      <t>2.25 x 10</t>
    </r>
    <r>
      <rPr>
        <vertAlign val="superscript"/>
        <sz val="12"/>
        <rFont val="Calibri"/>
        <family val="2"/>
        <scheme val="minor"/>
      </rPr>
      <t>4</t>
    </r>
  </si>
  <si>
    <t>S. pseudintermedius</t>
  </si>
  <si>
    <t>DTU19</t>
  </si>
  <si>
    <r>
      <t>2.4 x 10</t>
    </r>
    <r>
      <rPr>
        <vertAlign val="superscript"/>
        <sz val="12"/>
        <rFont val="Calibri"/>
        <family val="2"/>
        <scheme val="minor"/>
      </rPr>
      <t>8</t>
    </r>
  </si>
  <si>
    <r>
      <t>1.08 x 10</t>
    </r>
    <r>
      <rPr>
        <vertAlign val="superscript"/>
        <sz val="12"/>
        <rFont val="Calibri"/>
        <family val="2"/>
        <scheme val="minor"/>
      </rPr>
      <t>9</t>
    </r>
  </si>
  <si>
    <t>Rapid barcoding (RBK004)</t>
  </si>
  <si>
    <t>NA</t>
  </si>
  <si>
    <t>SkSw01</t>
  </si>
  <si>
    <t>Swab</t>
  </si>
  <si>
    <r>
      <t>8.3 x10</t>
    </r>
    <r>
      <rPr>
        <vertAlign val="superscript"/>
        <sz val="12"/>
        <rFont val="Calibri"/>
        <family val="2"/>
        <scheme val="minor"/>
      </rPr>
      <t>5</t>
    </r>
  </si>
  <si>
    <t>SkSw02</t>
  </si>
  <si>
    <r>
      <t>2.3 x 10</t>
    </r>
    <r>
      <rPr>
        <vertAlign val="superscript"/>
        <sz val="12"/>
        <rFont val="Calibri"/>
        <family val="2"/>
        <scheme val="minor"/>
      </rPr>
      <t>4</t>
    </r>
  </si>
  <si>
    <t>SkSw03</t>
  </si>
  <si>
    <r>
      <t>2.1 x 10</t>
    </r>
    <r>
      <rPr>
        <vertAlign val="superscript"/>
        <sz val="12"/>
        <rFont val="Calibri"/>
        <family val="2"/>
        <scheme val="minor"/>
      </rPr>
      <t>4</t>
    </r>
  </si>
  <si>
    <t>SkSw04</t>
  </si>
  <si>
    <r>
      <t>2.2 x 10</t>
    </r>
    <r>
      <rPr>
        <vertAlign val="superscript"/>
        <sz val="12"/>
        <rFont val="Calibri"/>
        <family val="2"/>
        <scheme val="minor"/>
      </rPr>
      <t>4</t>
    </r>
  </si>
  <si>
    <t>SkSw05</t>
  </si>
  <si>
    <r>
      <t>7.5 x 10</t>
    </r>
    <r>
      <rPr>
        <vertAlign val="superscript"/>
        <sz val="12"/>
        <rFont val="Calibri"/>
        <family val="2"/>
        <scheme val="minor"/>
      </rPr>
      <t>5</t>
    </r>
  </si>
  <si>
    <t>SkSw06</t>
  </si>
  <si>
    <t>Frozen swab</t>
  </si>
  <si>
    <t>SkSw07</t>
  </si>
  <si>
    <t>SkSw08A</t>
  </si>
  <si>
    <r>
      <t>3 x 10</t>
    </r>
    <r>
      <rPr>
        <vertAlign val="superscript"/>
        <sz val="12"/>
        <rFont val="Calibri"/>
        <family val="2"/>
        <scheme val="minor"/>
      </rPr>
      <t>3</t>
    </r>
  </si>
  <si>
    <t>RLB08</t>
  </si>
  <si>
    <t>RLB09</t>
  </si>
  <si>
    <t>SkSw09A</t>
  </si>
  <si>
    <r>
      <t>3.6 x 10</t>
    </r>
    <r>
      <rPr>
        <vertAlign val="superscript"/>
        <sz val="12"/>
        <rFont val="Calibri"/>
        <family val="2"/>
        <scheme val="minor"/>
      </rPr>
      <t>5</t>
    </r>
  </si>
  <si>
    <t>RLB10</t>
  </si>
  <si>
    <t>SkSw09B</t>
  </si>
  <si>
    <r>
      <t>3 x 10</t>
    </r>
    <r>
      <rPr>
        <vertAlign val="superscript"/>
        <sz val="12"/>
        <rFont val="Calibri"/>
        <family val="2"/>
        <scheme val="minor"/>
      </rPr>
      <t>5</t>
    </r>
  </si>
  <si>
    <t>RLB11</t>
  </si>
  <si>
    <t>SkSw10</t>
  </si>
  <si>
    <t>SkSw11</t>
  </si>
  <si>
    <r>
      <t>1.04 x 10</t>
    </r>
    <r>
      <rPr>
        <vertAlign val="superscript"/>
        <sz val="12"/>
        <rFont val="Calibri"/>
        <family val="2"/>
        <scheme val="minor"/>
      </rPr>
      <t>8</t>
    </r>
  </si>
  <si>
    <t>SkSw18</t>
  </si>
  <si>
    <t>RBK06</t>
  </si>
  <si>
    <t>SkSw19</t>
  </si>
  <si>
    <t>RBK07</t>
  </si>
  <si>
    <t>RBK08</t>
  </si>
  <si>
    <t>SkSw22</t>
  </si>
  <si>
    <t>RBK02</t>
  </si>
  <si>
    <t>SkSw23</t>
  </si>
  <si>
    <t>RBK01</t>
  </si>
  <si>
    <t>SkSw24</t>
  </si>
  <si>
    <t>SkSw25</t>
  </si>
  <si>
    <t>RBK03</t>
  </si>
  <si>
    <t>Sample Type</t>
  </si>
  <si>
    <t>Nanodrop 260/280 before Pronex clean up</t>
  </si>
  <si>
    <t>Nanodrop 260/230 before Pronex clean up</t>
  </si>
  <si>
    <t>Qubit after Pronex clean up / ng/ul</t>
  </si>
  <si>
    <t>MinION or Flongle</t>
  </si>
  <si>
    <t>Qubit conc. after PCR and Pronex / ng µl-1</t>
  </si>
  <si>
    <t>Culture/Vitek 2 results?</t>
  </si>
  <si>
    <t>Date</t>
  </si>
  <si>
    <t>Sample Name</t>
  </si>
  <si>
    <t>Volume urine</t>
  </si>
  <si>
    <t>Concentration post-pronex</t>
  </si>
  <si>
    <t>Volume used in sequencing</t>
  </si>
  <si>
    <t>Bases sequenced / Mb</t>
  </si>
  <si>
    <t>Species EPI2ME</t>
  </si>
  <si>
    <t>% Host DNA (Kraken2)</t>
  </si>
  <si>
    <t>Species Vitek</t>
  </si>
  <si>
    <t>Sample growth match</t>
  </si>
  <si>
    <t>Species match?</t>
  </si>
  <si>
    <t>CFUs/ml</t>
  </si>
  <si>
    <t>AMR EPI2ME</t>
  </si>
  <si>
    <t>AMR Abricate</t>
  </si>
  <si>
    <t>AMRFinderPlus</t>
  </si>
  <si>
    <t>AMR Vitek</t>
  </si>
  <si>
    <t>AMR match?</t>
  </si>
  <si>
    <t>Number of AMR calls matched</t>
  </si>
  <si>
    <t>Cephalosporins (ACT-14)</t>
  </si>
  <si>
    <t>Cephalosporins</t>
  </si>
  <si>
    <t>Cephalosporins, Fosfomycin</t>
  </si>
  <si>
    <t>Cefalexin, Cefalotin</t>
  </si>
  <si>
    <t>2 of 2</t>
  </si>
  <si>
    <t>Cephalosporins (ACT-5)</t>
  </si>
  <si>
    <r>
      <t>1 x 10</t>
    </r>
    <r>
      <rPr>
        <vertAlign val="superscript"/>
        <sz val="12"/>
        <rFont val="Calibri"/>
        <family val="2"/>
        <scheme val="minor"/>
      </rPr>
      <t>2</t>
    </r>
  </si>
  <si>
    <t>E. coli
S. pseudintermedius</t>
  </si>
  <si>
    <t>Cefalexin, Intermediate cefalotin</t>
  </si>
  <si>
    <t>0 of 2</t>
  </si>
  <si>
    <r>
      <t>1.78 x 10</t>
    </r>
    <r>
      <rPr>
        <vertAlign val="superscript"/>
        <sz val="12"/>
        <rFont val="Calibri"/>
        <family val="2"/>
        <scheme val="minor"/>
      </rPr>
      <t xml:space="preserve">4
</t>
    </r>
    <r>
      <rPr>
        <sz val="12"/>
        <rFont val="Calibri"/>
        <family val="2"/>
        <scheme val="minor"/>
      </rPr>
      <t>1.5 x 10</t>
    </r>
    <r>
      <rPr>
        <vertAlign val="superscript"/>
        <sz val="12"/>
        <rFont val="Calibri"/>
        <family val="2"/>
        <scheme val="minor"/>
      </rPr>
      <t>3</t>
    </r>
  </si>
  <si>
    <t>Cefalexin, Intermediate cefalotin, Intermediate Erythromycin, Doxycycline, Tetracycline</t>
  </si>
  <si>
    <t>Lincosamide/Streptogramins</t>
  </si>
  <si>
    <t>Lincosamide/Streptogramins, Trimethoprim</t>
  </si>
  <si>
    <t>Macrolide, Lincosamide/Streptogramins</t>
  </si>
  <si>
    <t>(Intermediate) Enrofloxacin, (Intermediate) Marbofloxacin</t>
  </si>
  <si>
    <t>N - intermediates</t>
  </si>
  <si>
    <t>Cephalosporins, Colistin (PmrB),  Fluoroquinolones (acrF)</t>
  </si>
  <si>
    <t>Cefalexin, Cefalotin, Intermediate chloramphenicol</t>
  </si>
  <si>
    <t>2 of 3</t>
  </si>
  <si>
    <t>E. albertii</t>
  </si>
  <si>
    <t>ampicillin/chloramphenicol/quinolone/rifampin/tetracycline (MarR point mutation), Fosfomycin, Cephalosporins, Chloramphenicol</t>
  </si>
  <si>
    <t>1 of 1</t>
  </si>
  <si>
    <t>Mycoplasma canis</t>
  </si>
  <si>
    <t>"Moderate"</t>
  </si>
  <si>
    <t>Cephalosporins (ACT-5), beta-lactams (various TEMs) - potential ESBL?</t>
  </si>
  <si>
    <t>Cephalosporins, Class A broad-spectrum beta lactamases</t>
  </si>
  <si>
    <t>Cephalosporins, Class A beta-lactamases (ESBL?), fosfomycin (GlpT), colistin (PmrB)</t>
  </si>
  <si>
    <t>ESBL, Ampicillin, Co-amoxiclav, Cefalexin, Cefalotin, Intermediate Chloramphenicol</t>
  </si>
  <si>
    <t>5 of 6</t>
  </si>
  <si>
    <t>Tetracycline</t>
  </si>
  <si>
    <t>Beta lactams (TEM-5), Streptomycin (APH), Trimethoprim (dfrA5), Tetracyclin (tetK), Sulfonamide (sul2), Fluoroquinolone/Tigecycline (oqxB)</t>
  </si>
  <si>
    <t>Trimethoprim, Cephalosporins, Sulfonamide, Streptomycin</t>
  </si>
  <si>
    <t>Streptomycin, Cephalosporins</t>
  </si>
  <si>
    <t>"Homo sapiens"</t>
  </si>
  <si>
    <t>Dog</t>
  </si>
  <si>
    <t>Amikacin/Gentamycin/Kanamycin/Tobramycin, Tetracycline (Doxycycline), Penicillin</t>
  </si>
  <si>
    <t>Amikacin/Gentamycin/Kanamycin/Tobramycin, Penicillin, Quinolones, Fosfomycin</t>
  </si>
  <si>
    <t xml:space="preserve">Benzylpenicillin, Gentamycin, Kanamycin, Enrofloxacin, Marbofloxacin, Pradofloxacin, Doxycycline, Tetracycline </t>
  </si>
  <si>
    <t>8 of 8</t>
  </si>
  <si>
    <t>Streptogramin/Lincosamide/Macrolide (ErmB)</t>
  </si>
  <si>
    <t>Kanamycin, Erythromycin, Clindamycin, Chloramphenicol, Benzylpenicillin</t>
  </si>
  <si>
    <t>Benzylpenicillin, Kanamycin, Neomycin (I), Erythromycin, Clindamycin, Chloramphenicol</t>
  </si>
  <si>
    <t>F. magna
E. faecalis
E. coli</t>
  </si>
  <si>
    <t>E. faecalis
E. coli</t>
  </si>
  <si>
    <t>Macrolide (ErmA)</t>
  </si>
  <si>
    <t>Ampicillin, Co-Amoxiclav, Cefalexin, Cefalotin, Cefpodoxine, Cefovevin, Erythromycin (I), Doxycycline (I), Tetracycline</t>
  </si>
  <si>
    <t>E. coli 
S. pseudintermedius</t>
  </si>
  <si>
    <r>
      <t>3 x 10</t>
    </r>
    <r>
      <rPr>
        <vertAlign val="superscript"/>
        <sz val="12"/>
        <rFont val="Calibri"/>
        <family val="2"/>
        <scheme val="minor"/>
      </rPr>
      <t>2</t>
    </r>
  </si>
  <si>
    <t xml:space="preserve">Benzylpenicillin, </t>
  </si>
  <si>
    <t>Species Kraken2</t>
  </si>
  <si>
    <t>Flow cell</t>
  </si>
  <si>
    <t>DNA concentration</t>
  </si>
  <si>
    <r>
      <t>(ng ul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</si>
  <si>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Sequencing length (hours)</t>
  </si>
  <si>
    <t>Estimated bases</t>
  </si>
  <si>
    <t>(Mb)</t>
  </si>
  <si>
    <t>Actual bases</t>
  </si>
  <si>
    <r>
      <t xml:space="preserve">50:50 mix of </t>
    </r>
    <r>
      <rPr>
        <b/>
        <i/>
        <sz val="11"/>
        <color theme="1"/>
        <rFont val="Calibri"/>
        <family val="2"/>
        <scheme val="minor"/>
      </rPr>
      <t xml:space="preserve">Pseudomonas aeruginosa </t>
    </r>
    <r>
      <rPr>
        <b/>
        <sz val="11"/>
        <color theme="1"/>
        <rFont val="Calibri"/>
        <family val="2"/>
        <scheme val="minor"/>
      </rPr>
      <t xml:space="preserve">and </t>
    </r>
    <r>
      <rPr>
        <b/>
        <i/>
        <sz val="11"/>
        <color theme="1"/>
        <rFont val="Calibri"/>
        <family val="2"/>
        <scheme val="minor"/>
      </rPr>
      <t>Escherichia coli</t>
    </r>
  </si>
  <si>
    <t>Skin swab SkSw21</t>
  </si>
  <si>
    <t>Table S4: Yield of full Flongle flow cell sequencing run vs the time taken to produce the same yield with a MinION flow cell</t>
  </si>
  <si>
    <t>Table S3: Species included in pathogens_plus Kraken database</t>
  </si>
  <si>
    <t>Table S2: Samples processed during methods development</t>
  </si>
  <si>
    <t>Table S1: Species seen in HfSA urine and skin infections, 2018 &amp; 2019</t>
  </si>
  <si>
    <t>Table S7: Developmental samples with matched culture/VITEK2 results</t>
  </si>
  <si>
    <t>Ratio (dog:bacteria)</t>
  </si>
  <si>
    <t>Volume dog DNA (ul)</t>
  </si>
  <si>
    <t>Volume bacteria DNA (ul)</t>
  </si>
  <si>
    <t>No_AS_percent_eukaryotic</t>
  </si>
  <si>
    <t>No_AS_percent_bacteria</t>
  </si>
  <si>
    <t>Yes_AS_percent_eukaryotic</t>
  </si>
  <si>
    <t>Yes_AS_percent_bacteria</t>
  </si>
  <si>
    <t>Difference_%eukaryotic</t>
  </si>
  <si>
    <t>Difference_%bacteria</t>
  </si>
  <si>
    <t>A</t>
  </si>
  <si>
    <t>90:10</t>
  </si>
  <si>
    <t>B</t>
  </si>
  <si>
    <t>75:25</t>
  </si>
  <si>
    <t>C</t>
  </si>
  <si>
    <t>50:50</t>
  </si>
  <si>
    <t>D</t>
  </si>
  <si>
    <t>25:75</t>
  </si>
  <si>
    <t>E</t>
  </si>
  <si>
    <t>10:90</t>
  </si>
  <si>
    <t>Unknown</t>
  </si>
  <si>
    <t>Table S6: Results of sequencing the same samples with and without adaptive sampling to deplete dog DNA</t>
  </si>
  <si>
    <t>Clinical</t>
  </si>
  <si>
    <t>Run</t>
  </si>
  <si>
    <t>No. pores start</t>
  </si>
  <si>
    <t>Pore loss since previous run</t>
  </si>
  <si>
    <t>Run time (minutes)</t>
  </si>
  <si>
    <t>% correct barcode</t>
  </si>
  <si>
    <t>RBK04</t>
  </si>
  <si>
    <t>RBK05</t>
  </si>
  <si>
    <r>
      <t>Table S5: Results of flow cell washing experiments repeatedly sequencing the same 108 ng/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 xml:space="preserve">l </t>
    </r>
    <r>
      <rPr>
        <i/>
        <sz val="11"/>
        <color theme="1"/>
        <rFont val="Calibri"/>
        <family val="2"/>
        <scheme val="minor"/>
      </rPr>
      <t xml:space="preserve">E. coli </t>
    </r>
    <r>
      <rPr>
        <sz val="11"/>
        <color theme="1"/>
        <rFont val="Calibri"/>
        <family val="2"/>
        <scheme val="minor"/>
      </rPr>
      <t>sample to 200 mb</t>
    </r>
  </si>
  <si>
    <t>% Dog DNA (Kraken2)</t>
  </si>
  <si>
    <t>Mb bacteria</t>
  </si>
  <si>
    <t>Coverage bacteria</t>
  </si>
  <si>
    <t>AMR Micro</t>
  </si>
  <si>
    <t>Yes</t>
  </si>
  <si>
    <t>Macrolide/Streptogramin/Lincosamide (ErmB)</t>
  </si>
  <si>
    <t>No</t>
  </si>
  <si>
    <t>0 of 5</t>
  </si>
  <si>
    <t>Macrolide/Streptogramin/Lincosamide (ErmB), Aminoglycoside (ANT(6)-la), Tetracycline (tetC), Class A beta-lactams (TEM-4)</t>
  </si>
  <si>
    <t>Class A beta-lactams, penicillin, streptomycin, streptothricin, amikacin/kanamycin, macrolide/streptogramin/lincosamide, chloramphenicol</t>
  </si>
  <si>
    <t>Chloramphenicol, macrolide/streptogramin/lincosamide, streptomycin, streptothricin, amikacin/kanamycin, penicillin, Class A beta-lactams (TEM)</t>
  </si>
  <si>
    <t>6 of 6</t>
  </si>
  <si>
    <t>Lincosamide (lsaA), Tetracycline (tetM/tetC), Class A beta-lactams (TEM-4), Trimethoprim (dfrG)</t>
  </si>
  <si>
    <t>Trimethoprim, tetracycline/doxycycline, lincosamide/streptogramin, macrolide</t>
  </si>
  <si>
    <t>Lincosamide/streptogramin, macrolide</t>
  </si>
  <si>
    <t>5 of 9 ( all others one gene)</t>
  </si>
  <si>
    <t>Tetracycline (tetK)</t>
  </si>
  <si>
    <t>Chloramphenicol (emrD)</t>
  </si>
  <si>
    <t>0 of 1</t>
  </si>
  <si>
    <t>Sample name</t>
  </si>
  <si>
    <t>Processing time to sequencing</t>
  </si>
  <si>
    <t>Processing time to results</t>
  </si>
  <si>
    <t>Micro time to results</t>
  </si>
  <si>
    <t xml:space="preserve">Species Kraken </t>
  </si>
  <si>
    <t>Species Micro</t>
  </si>
  <si>
    <t>Isolation levels micro</t>
  </si>
  <si>
    <t>Sample growth match?</t>
  </si>
  <si>
    <t>Dogstails name</t>
  </si>
  <si>
    <t>AMR Amrfinderplus</t>
  </si>
  <si>
    <t>Number of AMR matches</t>
  </si>
  <si>
    <t>Post-dev-1</t>
  </si>
  <si>
    <t>S. aureus</t>
  </si>
  <si>
    <r>
      <t>&gt;1x 10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cfu/ml</t>
    </r>
  </si>
  <si>
    <t>Ampicillin/Penicillin (blaZ, blaR1, blaI_of_Z), Tetracycline (tet38)</t>
  </si>
  <si>
    <t xml:space="preserve">Fosfomycin, Tetracycline,  Penicillin, Tigecycline </t>
  </si>
  <si>
    <t>Tetracycline (tet38)</t>
  </si>
  <si>
    <t>Penicillin</t>
  </si>
  <si>
    <t>Y (we predicted more)</t>
  </si>
  <si>
    <t>1/1</t>
  </si>
  <si>
    <t>Post-dev-2</t>
  </si>
  <si>
    <t>&gt;120</t>
  </si>
  <si>
    <t>Escherichia (coli or fergusonii)</t>
  </si>
  <si>
    <t>Cephalosporins (bla-EC5)</t>
  </si>
  <si>
    <t>Colistin, Cephalosporins</t>
  </si>
  <si>
    <t xml:space="preserve">Cefalexin, Cefalotin </t>
  </si>
  <si>
    <t>2/2</t>
  </si>
  <si>
    <t>Post-dev-3</t>
  </si>
  <si>
    <t>E. coli
Streptococcus pasteurianus</t>
  </si>
  <si>
    <t>E. coli
Streptococcus gallolyticus</t>
  </si>
  <si>
    <t xml:space="preserve">E. coli (2)
Streptococcus gallolyticus ssp
pasteurianus
</t>
  </si>
  <si>
    <r>
      <t>&gt;1x 10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cfu/ml
&gt;1x 10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cfu/ml
&gt;1x 10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cfu/ml</t>
    </r>
  </si>
  <si>
    <t>Trimethoprim (Strep)</t>
  </si>
  <si>
    <t>Trimethoprim</t>
  </si>
  <si>
    <t>Cefalexin, Cefalotin
Cefalexin, Cefalotin (I)</t>
  </si>
  <si>
    <t>N - sample very complicated!</t>
  </si>
  <si>
    <t>0/2</t>
  </si>
  <si>
    <t>Post-dev-4</t>
  </si>
  <si>
    <t>E. marmotae</t>
  </si>
  <si>
    <t>Post-dev-5</t>
  </si>
  <si>
    <t>Post-dev-6</t>
  </si>
  <si>
    <t>E. coli
Mycoplasma canis</t>
  </si>
  <si>
    <t>E. marmotae
Mycoplasmopsis canis</t>
  </si>
  <si>
    <t>Post-dev-7</t>
  </si>
  <si>
    <t>E. coli (2)</t>
  </si>
  <si>
    <r>
      <t>&gt;1x 10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cfu/ml
&gt;1x 106 cfu/ml</t>
    </r>
  </si>
  <si>
    <t>Cephalosporins (bla-EC5), Beta-lactams (ampicillin, TEM-1)</t>
  </si>
  <si>
    <t>Colistin, Class A beta-lactamase</t>
  </si>
  <si>
    <t xml:space="preserve">Class A beta-lactamase, </t>
  </si>
  <si>
    <t>Ampicillin, Cefalexin, Cefalotin, Chloramphenicol (I)</t>
  </si>
  <si>
    <t>3/4 - can't detect intermediate chloramphenicol resistance!</t>
  </si>
  <si>
    <t>Post-dev-8</t>
  </si>
  <si>
    <t>Proteus mirabilis
E. coli</t>
  </si>
  <si>
    <t xml:space="preserve">Trimethoprim, Chloramphenicol, Tetracycline, Streptomycin, Sulfonamide, Beta-lactams (penicillins, TEM-1), Streptothricin, </t>
  </si>
  <si>
    <t>Trimethoprim, Streptothricin, Streptomycin, Chloramphenicol, Class A beta-lactams (TEM-1), Sulfonamide</t>
  </si>
  <si>
    <t xml:space="preserve">Tetracycline, Class A beta-lactams (TEM), Streptomycin, Sulfonamide, Trimethoprim, Spectinomycin, </t>
  </si>
  <si>
    <t xml:space="preserve">Ampicillin, (I) Co-amoxiclav, (I) Cefalotin, Enrofloxacin, Marbofloxacin, Predofloxacin, Doxycycline, Tetracycline, Nitrofurantoin, Chloramphenicol, Trimethoprim/Sulfamethoxazole </t>
  </si>
  <si>
    <t>N - must have missed an oqx gene (fluoroquinolones and nitrofurantoin), and no idea why intermediate cefalotin</t>
  </si>
  <si>
    <t>6/11</t>
  </si>
  <si>
    <t>Post-dev-9</t>
  </si>
  <si>
    <t>Cephalosporins, Beta-lactams (TEM-150, ampicillin), Streptomycin, Streptothricin, Trimethoprim</t>
  </si>
  <si>
    <t>Trimethoprim, Streptothricin, Class A Beta-lactams (TEM), Colistin, Cephalosporins</t>
  </si>
  <si>
    <t>Cephalosporins, Class A and Class C beta-lactamases</t>
  </si>
  <si>
    <t>Ampicillin, Co-amoxiclav, Cefalexin, Cefalotin, Chloramphenicol (I)</t>
  </si>
  <si>
    <t>N - intermediate chloramphenicol</t>
  </si>
  <si>
    <t>4/5</t>
  </si>
  <si>
    <t>Table S8: Clinical samples processed in real-time using the same flow cell repeatedly</t>
  </si>
  <si>
    <t>Table S9: AMR prediction results for low abundance skin swab samples with more data available</t>
  </si>
  <si>
    <t>SRA accession</t>
  </si>
  <si>
    <t>SkSw21_Flongle</t>
  </si>
  <si>
    <t>SkSw21_MinION</t>
  </si>
  <si>
    <t>SkSw12</t>
  </si>
  <si>
    <t>SkSw13</t>
  </si>
  <si>
    <t>SkSw14</t>
  </si>
  <si>
    <t>SkSw16</t>
  </si>
  <si>
    <t>SkSw15</t>
  </si>
  <si>
    <t>Species &gt;1% (Kraken2)</t>
  </si>
  <si>
    <t>Biosample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</si>
</sst>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7E7E7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64" fontId="0" fillId="0" borderId="0" xfId="0" applyNumberFormat="1"/>
    <xf numFmtId="0" fontId="3" fillId="0" borderId="2" xfId="0" applyFon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Font="1"/>
    <xf numFmtId="0" fontId="6" fillId="0" borderId="0" xfId="0" applyFont="1" applyFill="1" applyBorder="1" applyAlignment="1">
      <alignment horizontal="center" vertical="center" wrapText="1" readingOrder="1"/>
    </xf>
    <xf numFmtId="14" fontId="6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readingOrder="1"/>
    </xf>
    <xf numFmtId="165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6" fillId="0" borderId="0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wrapText="1"/>
    </xf>
    <xf numFmtId="0" fontId="6" fillId="0" borderId="6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16" fontId="0" fillId="0" borderId="0" xfId="0" applyNumberFormat="1"/>
    <xf numFmtId="0" fontId="6" fillId="0" borderId="0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3" borderId="0" xfId="0" applyFill="1"/>
    <xf numFmtId="0" fontId="0" fillId="3" borderId="0" xfId="0" applyFill="1" applyAlignment="1">
      <alignment wrapText="1"/>
    </xf>
    <xf numFmtId="14" fontId="6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Font="1" applyFill="1" applyBorder="1" applyAlignment="1">
      <alignment horizontal="center" vertical="top" wrapText="1" readingOrder="1"/>
    </xf>
    <xf numFmtId="0" fontId="6" fillId="0" borderId="0" xfId="0" applyFont="1" applyFill="1" applyBorder="1" applyAlignment="1">
      <alignment horizontal="center" vertical="top" readingOrder="1"/>
    </xf>
    <xf numFmtId="0" fontId="6" fillId="0" borderId="0" xfId="0" applyFont="1" applyFill="1" applyBorder="1" applyAlignment="1">
      <alignment horizontal="center" readingOrder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0" fillId="2" borderId="5" xfId="0" applyFill="1" applyBorder="1" applyAlignment="1">
      <alignment horizontal="justify" vertical="center" wrapText="1"/>
    </xf>
    <xf numFmtId="0" fontId="0" fillId="2" borderId="0" xfId="0" applyFill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0" fillId="0" borderId="0" xfId="0" applyBorder="1"/>
    <xf numFmtId="0" fontId="0" fillId="0" borderId="7" xfId="0" applyBorder="1"/>
    <xf numFmtId="0" fontId="0" fillId="0" borderId="0" xfId="0" applyFont="1" applyFill="1"/>
    <xf numFmtId="0" fontId="2" fillId="0" borderId="0" xfId="0" applyFont="1" applyFill="1"/>
    <xf numFmtId="2" fontId="2" fillId="0" borderId="1" xfId="0" applyNumberFormat="1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2" fontId="0" fillId="0" borderId="3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7" xfId="0" applyFont="1" applyBorder="1"/>
    <xf numFmtId="0" fontId="2" fillId="0" borderId="7" xfId="0" applyFont="1" applyBorder="1"/>
    <xf numFmtId="0" fontId="5" fillId="0" borderId="8" xfId="0" applyFont="1" applyFill="1" applyBorder="1" applyAlignment="1">
      <alignment horizontal="center" vertical="center" wrapText="1" readingOrder="1"/>
    </xf>
    <xf numFmtId="0" fontId="2" fillId="0" borderId="8" xfId="0" applyFont="1" applyBorder="1"/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center" wrapText="1"/>
    </xf>
    <xf numFmtId="49" fontId="0" fillId="0" borderId="0" xfId="0" applyNumberFormat="1"/>
    <xf numFmtId="49" fontId="2" fillId="0" borderId="8" xfId="0" applyNumberFormat="1" applyFont="1" applyBorder="1"/>
    <xf numFmtId="0" fontId="2" fillId="0" borderId="7" xfId="0" applyFont="1" applyBorder="1" applyAlignment="1">
      <alignment horizontal="center" wrapText="1"/>
    </xf>
    <xf numFmtId="2" fontId="0" fillId="0" borderId="7" xfId="0" applyNumberFormat="1" applyBorder="1"/>
    <xf numFmtId="2" fontId="2" fillId="0" borderId="7" xfId="0" applyNumberFormat="1" applyFont="1" applyBorder="1" applyAlignment="1">
      <alignment horizontal="center" wrapText="1"/>
    </xf>
    <xf numFmtId="2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horizontal="left" wrapText="1"/>
    </xf>
    <xf numFmtId="3" fontId="0" fillId="0" borderId="0" xfId="0" applyNumberFormat="1" applyAlignment="1">
      <alignment vertical="top"/>
    </xf>
    <xf numFmtId="16" fontId="0" fillId="0" borderId="0" xfId="0" applyNumberFormat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left" wrapText="1"/>
    </xf>
    <xf numFmtId="0" fontId="0" fillId="0" borderId="5" xfId="0" applyBorder="1" applyAlignment="1">
      <alignment vertical="center"/>
    </xf>
    <xf numFmtId="14" fontId="0" fillId="0" borderId="0" xfId="0" applyNumberFormat="1" applyAlignment="1">
      <alignment vertical="top"/>
    </xf>
    <xf numFmtId="49" fontId="0" fillId="0" borderId="0" xfId="0" applyNumberFormat="1" applyAlignment="1">
      <alignment vertical="top"/>
    </xf>
    <xf numFmtId="20" fontId="0" fillId="0" borderId="0" xfId="0" applyNumberFormat="1" applyAlignment="1">
      <alignment vertical="top"/>
    </xf>
    <xf numFmtId="0" fontId="0" fillId="3" borderId="0" xfId="0" applyFill="1" applyAlignment="1">
      <alignment vertical="top" wrapText="1"/>
    </xf>
    <xf numFmtId="49" fontId="0" fillId="0" borderId="0" xfId="0" applyNumberFormat="1" applyAlignment="1">
      <alignment vertical="top" wrapText="1"/>
    </xf>
    <xf numFmtId="49" fontId="2" fillId="0" borderId="7" xfId="0" applyNumberFormat="1" applyFont="1" applyBorder="1" applyAlignment="1">
      <alignment vertical="top"/>
    </xf>
    <xf numFmtId="0" fontId="5" fillId="0" borderId="7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25"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ring/Downloads/SraRunTable%20(7).tx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aRunTable (7)"/>
    </sheetNames>
    <sheetDataSet>
      <sheetData sheetId="0">
        <row r="1">
          <cell r="A1" t="str">
            <v>Library Name</v>
          </cell>
          <cell r="B1" t="str">
            <v>Run</v>
          </cell>
          <cell r="C1" t="str">
            <v>BioSample</v>
          </cell>
        </row>
        <row r="2">
          <cell r="A2" t="str">
            <v>DTU12</v>
          </cell>
          <cell r="B2" t="str">
            <v>SRR23195371</v>
          </cell>
          <cell r="C2" t="str">
            <v>SAMN32880405</v>
          </cell>
        </row>
        <row r="3">
          <cell r="A3" t="str">
            <v>DTU11</v>
          </cell>
          <cell r="B3" t="str">
            <v>SRR23195372</v>
          </cell>
          <cell r="C3" t="str">
            <v>SAMN32880404</v>
          </cell>
        </row>
        <row r="4">
          <cell r="A4" t="str">
            <v>DTU10</v>
          </cell>
          <cell r="B4" t="str">
            <v>SRR23195373</v>
          </cell>
          <cell r="C4" t="str">
            <v>SAMN32880403</v>
          </cell>
        </row>
        <row r="5">
          <cell r="A5" t="str">
            <v>DTU09</v>
          </cell>
          <cell r="B5" t="str">
            <v>SRR23195374</v>
          </cell>
          <cell r="C5" t="str">
            <v>SAMN32880402</v>
          </cell>
        </row>
        <row r="6">
          <cell r="A6" t="str">
            <v>DTU08</v>
          </cell>
          <cell r="B6" t="str">
            <v>SRR23195375</v>
          </cell>
          <cell r="C6" t="str">
            <v>SAMN32880401</v>
          </cell>
        </row>
        <row r="7">
          <cell r="A7" t="str">
            <v>SkSw25</v>
          </cell>
          <cell r="B7" t="str">
            <v>SRR23195376</v>
          </cell>
          <cell r="C7" t="str">
            <v>SAMN32880438</v>
          </cell>
        </row>
        <row r="8">
          <cell r="A8" t="str">
            <v>SkSw24</v>
          </cell>
          <cell r="B8" t="str">
            <v>SRR23195377</v>
          </cell>
          <cell r="C8" t="str">
            <v>SAMN32880437</v>
          </cell>
        </row>
        <row r="9">
          <cell r="A9" t="str">
            <v>SkSw23</v>
          </cell>
          <cell r="B9" t="str">
            <v>SRR23195378</v>
          </cell>
          <cell r="C9" t="str">
            <v>SAMN32880436</v>
          </cell>
        </row>
        <row r="10">
          <cell r="A10" t="str">
            <v>DTU07</v>
          </cell>
          <cell r="B10" t="str">
            <v>SRR23195379</v>
          </cell>
          <cell r="C10" t="str">
            <v>SAMN32880400</v>
          </cell>
        </row>
        <row r="11">
          <cell r="A11" t="str">
            <v>SkSw22</v>
          </cell>
          <cell r="B11" t="str">
            <v>SRR23195380</v>
          </cell>
          <cell r="C11" t="str">
            <v>SAMN32880435</v>
          </cell>
        </row>
        <row r="12">
          <cell r="A12" t="str">
            <v>SkSw21_MinION</v>
          </cell>
          <cell r="B12" t="str">
            <v>SRR23195381</v>
          </cell>
          <cell r="C12" t="str">
            <v>SAMN32880434</v>
          </cell>
        </row>
        <row r="13">
          <cell r="A13" t="str">
            <v>SkSw21_Flongle</v>
          </cell>
          <cell r="B13" t="str">
            <v>SRR23195382</v>
          </cell>
          <cell r="C13" t="str">
            <v>SAMN32880433</v>
          </cell>
        </row>
        <row r="14">
          <cell r="A14" t="str">
            <v>SkSw19</v>
          </cell>
          <cell r="B14" t="str">
            <v>SRR23195383</v>
          </cell>
          <cell r="C14" t="str">
            <v>SAMN32880432</v>
          </cell>
        </row>
        <row r="15">
          <cell r="A15" t="str">
            <v>SkSw18</v>
          </cell>
          <cell r="B15" t="str">
            <v>SRR23195384</v>
          </cell>
          <cell r="C15" t="str">
            <v>SAMN32880431</v>
          </cell>
        </row>
        <row r="16">
          <cell r="A16" t="str">
            <v>SkSw16</v>
          </cell>
          <cell r="B16" t="str">
            <v>SRR23195385</v>
          </cell>
          <cell r="C16" t="str">
            <v>SAMN32880430</v>
          </cell>
        </row>
        <row r="17">
          <cell r="A17" t="str">
            <v>SkSw15</v>
          </cell>
          <cell r="B17" t="str">
            <v>SRR23195386</v>
          </cell>
          <cell r="C17" t="str">
            <v>SAMN32880429</v>
          </cell>
        </row>
        <row r="18">
          <cell r="A18" t="str">
            <v>SkSw14</v>
          </cell>
          <cell r="B18" t="str">
            <v>SRR23195387</v>
          </cell>
          <cell r="C18" t="str">
            <v>SAMN32880428</v>
          </cell>
        </row>
        <row r="19">
          <cell r="A19" t="str">
            <v>SkSw13</v>
          </cell>
          <cell r="B19" t="str">
            <v>SRR23195388</v>
          </cell>
          <cell r="C19" t="str">
            <v>SAMN32880427</v>
          </cell>
        </row>
        <row r="20">
          <cell r="A20" t="str">
            <v>SkSw11</v>
          </cell>
          <cell r="B20" t="str">
            <v>SRR23195389</v>
          </cell>
          <cell r="C20" t="str">
            <v>SAMN32880426</v>
          </cell>
        </row>
        <row r="21">
          <cell r="A21" t="str">
            <v>DTU06</v>
          </cell>
          <cell r="B21" t="str">
            <v>SRR23195390</v>
          </cell>
          <cell r="C21" t="str">
            <v>SAMN32880399</v>
          </cell>
        </row>
        <row r="22">
          <cell r="A22" t="str">
            <v>SkSw10</v>
          </cell>
          <cell r="B22" t="str">
            <v>SRR23195391</v>
          </cell>
          <cell r="C22" t="str">
            <v>SAMN32880425</v>
          </cell>
        </row>
        <row r="23">
          <cell r="A23" t="str">
            <v>SkSw09B</v>
          </cell>
          <cell r="B23" t="str">
            <v>SRR23195392</v>
          </cell>
          <cell r="C23" t="str">
            <v>SAMN32880424</v>
          </cell>
        </row>
        <row r="24">
          <cell r="A24" t="str">
            <v>SkSw09A</v>
          </cell>
          <cell r="B24" t="str">
            <v>SRR23195393</v>
          </cell>
          <cell r="C24" t="str">
            <v>SAMN32880423</v>
          </cell>
        </row>
        <row r="25">
          <cell r="A25" t="str">
            <v>SkSw08A</v>
          </cell>
          <cell r="B25" t="str">
            <v>SRR23195394</v>
          </cell>
          <cell r="C25" t="str">
            <v>SAMN32880422</v>
          </cell>
        </row>
        <row r="26">
          <cell r="A26" t="str">
            <v>SkSw05</v>
          </cell>
          <cell r="B26" t="str">
            <v>SRR23195395</v>
          </cell>
          <cell r="C26" t="str">
            <v>SAMN32880421</v>
          </cell>
        </row>
        <row r="27">
          <cell r="A27" t="str">
            <v>SkSw04</v>
          </cell>
          <cell r="B27" t="str">
            <v>SRR23195396</v>
          </cell>
          <cell r="C27" t="str">
            <v>SAMN32880420</v>
          </cell>
        </row>
        <row r="28">
          <cell r="A28" t="str">
            <v>SkSw03</v>
          </cell>
          <cell r="B28" t="str">
            <v>SRR23195397</v>
          </cell>
          <cell r="C28" t="str">
            <v>SAMN32880419</v>
          </cell>
        </row>
        <row r="29">
          <cell r="A29" t="str">
            <v>Post-dev-9</v>
          </cell>
          <cell r="B29" t="str">
            <v>SRR23195398</v>
          </cell>
          <cell r="C29" t="str">
            <v>SAMN32880418</v>
          </cell>
        </row>
        <row r="30">
          <cell r="A30" t="str">
            <v>Post-dev-8</v>
          </cell>
          <cell r="B30" t="str">
            <v>SRR23195399</v>
          </cell>
          <cell r="C30" t="str">
            <v>SAMN32880417</v>
          </cell>
        </row>
        <row r="31">
          <cell r="A31" t="str">
            <v>Post-dev-7</v>
          </cell>
          <cell r="B31" t="str">
            <v>SRR23195400</v>
          </cell>
          <cell r="C31" t="str">
            <v>SAMN32880416</v>
          </cell>
        </row>
        <row r="32">
          <cell r="A32" t="str">
            <v>DTU03</v>
          </cell>
          <cell r="B32" t="str">
            <v>SRR23195401</v>
          </cell>
          <cell r="C32" t="str">
            <v>SAMN32880398</v>
          </cell>
        </row>
        <row r="33">
          <cell r="A33" t="str">
            <v>Post-dev-6</v>
          </cell>
          <cell r="B33" t="str">
            <v>SRR23195402</v>
          </cell>
          <cell r="C33" t="str">
            <v>SAMN32880415</v>
          </cell>
        </row>
        <row r="34">
          <cell r="A34" t="str">
            <v>Post-dev-4</v>
          </cell>
          <cell r="B34" t="str">
            <v>SRR23195403</v>
          </cell>
          <cell r="C34" t="str">
            <v>SAMN32880414</v>
          </cell>
        </row>
        <row r="35">
          <cell r="A35" t="str">
            <v>Post-dev-3</v>
          </cell>
          <cell r="B35" t="str">
            <v>SRR23195404</v>
          </cell>
          <cell r="C35" t="str">
            <v>SAMN32880413</v>
          </cell>
        </row>
        <row r="36">
          <cell r="A36" t="str">
            <v>Post-dev-2</v>
          </cell>
          <cell r="B36" t="str">
            <v>SRR23195405</v>
          </cell>
          <cell r="C36" t="str">
            <v>SAMN32880412</v>
          </cell>
        </row>
        <row r="37">
          <cell r="A37" t="str">
            <v>Post-dev-1</v>
          </cell>
          <cell r="B37" t="str">
            <v>SRR23195406</v>
          </cell>
          <cell r="C37" t="str">
            <v>SAMN32880411</v>
          </cell>
        </row>
        <row r="38">
          <cell r="A38" t="str">
            <v>DTU19</v>
          </cell>
          <cell r="B38" t="str">
            <v>SRR23195407</v>
          </cell>
          <cell r="C38" t="str">
            <v>SAMN32880410</v>
          </cell>
        </row>
        <row r="39">
          <cell r="A39" t="str">
            <v>DTU16</v>
          </cell>
          <cell r="B39" t="str">
            <v>SRR23195408</v>
          </cell>
          <cell r="C39" t="str">
            <v>SAMN32880409</v>
          </cell>
        </row>
        <row r="40">
          <cell r="A40" t="str">
            <v>DTU15</v>
          </cell>
          <cell r="B40" t="str">
            <v>SRR23195409</v>
          </cell>
          <cell r="C40" t="str">
            <v>SAMN32880408</v>
          </cell>
        </row>
        <row r="41">
          <cell r="A41" t="str">
            <v>DTU14</v>
          </cell>
          <cell r="B41" t="str">
            <v>SRR23195410</v>
          </cell>
          <cell r="C41" t="str">
            <v>SAMN32880407</v>
          </cell>
        </row>
        <row r="42">
          <cell r="A42" t="str">
            <v>DTU13</v>
          </cell>
          <cell r="B42" t="str">
            <v>SRR23195411</v>
          </cell>
          <cell r="C42" t="str">
            <v>SAMN32880406</v>
          </cell>
        </row>
        <row r="43">
          <cell r="A43" t="str">
            <v>DTU02</v>
          </cell>
          <cell r="B43" t="str">
            <v>SRR23195412</v>
          </cell>
          <cell r="C43" t="str">
            <v>SAMN32880397</v>
          </cell>
        </row>
        <row r="44">
          <cell r="A44" t="str">
            <v>DTU01</v>
          </cell>
          <cell r="B44" t="str">
            <v>SRR23195413</v>
          </cell>
          <cell r="C44" t="str">
            <v>SAMN32880396</v>
          </cell>
        </row>
      </sheetData>
    </sheetDataSet>
  </externalBook>
</externalLink>
</file>

<file path=xl/tables/table1.xml><?xml version="1.0" encoding="utf-8"?>
<table xmlns="http://schemas.openxmlformats.org/spreadsheetml/2006/main" id="1" name="Table1" displayName="Table1" ref="A2:H55" totalsRowShown="0" headerRowDxfId="24" dataDxfId="22" headerRowBorderDxfId="23" tableBorderDxfId="21" totalsRowBorderDxfId="20">
  <autoFilter ref="A2:H55"/>
  <sortState ref="A2:K54">
    <sortCondition descending="1" ref="H1:H54"/>
  </sortState>
  <tableColumns count="8">
    <tableColumn id="1" name="Genus" dataDxfId="19"/>
    <tableColumn id="2" name="Gram Positive/Negative" dataDxfId="18"/>
    <tableColumn id="3" name="Skin_count" dataDxfId="17"/>
    <tableColumn id="4" name="UTI_count" dataDxfId="16"/>
    <tableColumn id="5" name="Both_count" dataDxfId="15">
      <calculatedColumnFormula>SUM(C3:D3)</calculatedColumnFormula>
    </tableColumn>
    <tableColumn id="10" name="Skin_percent" dataDxfId="14">
      <calculatedColumnFormula>Table1[[#This Row],[Skin_count]]/(SUM(Table1[Skin_count]))*100</calculatedColumnFormula>
    </tableColumn>
    <tableColumn id="11" name="UTI_percent" dataDxfId="13">
      <calculatedColumnFormula>Table1[[#This Row],[UTI_count]]/(SUM(Table1[UTI_count]))*100</calculatedColumnFormula>
    </tableColumn>
    <tableColumn id="6" name="Both_percent" dataDxfId="12">
      <calculatedColumnFormula>E3/820*100</calculatedColumn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zoomScale="60" zoomScaleNormal="60" workbookViewId="0">
      <selection activeCell="J11" sqref="J11"/>
    </sheetView>
  </sheetViews>
  <sheetFormatPr defaultRowHeight="14.5" x14ac:dyDescent="0.35"/>
  <cols>
    <col min="1" max="1" width="21.54296875" style="61" bestFit="1" customWidth="1"/>
    <col min="2" max="2" width="39.7265625" style="61" bestFit="1" customWidth="1"/>
    <col min="3" max="3" width="23.26953125" style="61" bestFit="1" customWidth="1"/>
    <col min="4" max="4" width="22" style="61" bestFit="1" customWidth="1"/>
    <col min="5" max="5" width="24.1796875" style="61" bestFit="1" customWidth="1"/>
    <col min="6" max="6" width="25.54296875" style="38" bestFit="1" customWidth="1"/>
    <col min="7" max="7" width="24.453125" style="62" bestFit="1" customWidth="1"/>
    <col min="8" max="8" width="26.26953125" style="62" bestFit="1" customWidth="1"/>
    <col min="9" max="9" width="12" style="6" bestFit="1" customWidth="1"/>
  </cols>
  <sheetData>
    <row r="1" spans="1:9" s="7" customFormat="1" ht="29" customHeight="1" thickBot="1" x14ac:dyDescent="0.4">
      <c r="A1" s="94" t="s">
        <v>969</v>
      </c>
      <c r="B1" s="94"/>
      <c r="C1" s="95"/>
      <c r="D1" s="95"/>
      <c r="E1" s="95"/>
      <c r="F1" s="51"/>
      <c r="G1" s="52"/>
      <c r="H1" s="51"/>
    </row>
    <row r="2" spans="1: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53" t="s">
        <v>6</v>
      </c>
      <c r="G2" s="53" t="s">
        <v>7</v>
      </c>
      <c r="H2" s="53" t="s">
        <v>5</v>
      </c>
      <c r="I2"/>
    </row>
    <row r="3" spans="1:9" x14ac:dyDescent="0.35">
      <c r="A3" s="2" t="s">
        <v>8</v>
      </c>
      <c r="B3" s="2" t="s">
        <v>9</v>
      </c>
      <c r="C3" s="2">
        <f>20+28</f>
        <v>48</v>
      </c>
      <c r="D3" s="2">
        <v>205</v>
      </c>
      <c r="E3" s="2">
        <f t="shared" ref="E3:E55" si="0">SUM(C3:D3)</f>
        <v>253</v>
      </c>
      <c r="F3" s="54">
        <f>Table1[[#This Row],[Skin_count]]/(SUM(Table1[Skin_count]))*100</f>
        <v>12.030075187969924</v>
      </c>
      <c r="G3" s="54">
        <f>Table1[[#This Row],[UTI_count]]/(SUM(Table1[UTI_count]))*100</f>
        <v>48.693586698337292</v>
      </c>
      <c r="H3" s="55">
        <f t="shared" ref="H3:H34" si="1">E3/820*100</f>
        <v>30.853658536585364</v>
      </c>
      <c r="I3"/>
    </row>
    <row r="4" spans="1:9" x14ac:dyDescent="0.35">
      <c r="A4" s="2" t="s">
        <v>10</v>
      </c>
      <c r="B4" s="3" t="s">
        <v>11</v>
      </c>
      <c r="C4" s="2">
        <f>68+69</f>
        <v>137</v>
      </c>
      <c r="D4" s="2">
        <v>65</v>
      </c>
      <c r="E4" s="2">
        <f t="shared" si="0"/>
        <v>202</v>
      </c>
      <c r="F4" s="55">
        <f>Table1[[#This Row],[Skin_count]]/(SUM(Table1[Skin_count]))*100</f>
        <v>34.335839598997495</v>
      </c>
      <c r="G4" s="55">
        <f>Table1[[#This Row],[UTI_count]]/(SUM(Table1[UTI_count]))*100</f>
        <v>15.439429928741092</v>
      </c>
      <c r="H4" s="55">
        <f t="shared" si="1"/>
        <v>24.634146341463413</v>
      </c>
      <c r="I4"/>
    </row>
    <row r="5" spans="1:9" x14ac:dyDescent="0.35">
      <c r="A5" s="2" t="s">
        <v>12</v>
      </c>
      <c r="B5" s="3" t="s">
        <v>11</v>
      </c>
      <c r="C5" s="2">
        <f>31+13</f>
        <v>44</v>
      </c>
      <c r="D5" s="2">
        <v>38</v>
      </c>
      <c r="E5" s="2">
        <f t="shared" si="0"/>
        <v>82</v>
      </c>
      <c r="F5" s="55">
        <f>Table1[[#This Row],[Skin_count]]/(SUM(Table1[Skin_count]))*100</f>
        <v>11.027568922305765</v>
      </c>
      <c r="G5" s="55">
        <f>Table1[[#This Row],[UTI_count]]/(SUM(Table1[UTI_count]))*100</f>
        <v>9.026128266033254</v>
      </c>
      <c r="H5" s="55">
        <f t="shared" si="1"/>
        <v>10</v>
      </c>
      <c r="I5"/>
    </row>
    <row r="6" spans="1:9" x14ac:dyDescent="0.35">
      <c r="A6" s="2" t="s">
        <v>13</v>
      </c>
      <c r="B6" s="3" t="s">
        <v>11</v>
      </c>
      <c r="C6" s="2">
        <f>12+19</f>
        <v>31</v>
      </c>
      <c r="D6" s="2">
        <v>29</v>
      </c>
      <c r="E6" s="2">
        <f t="shared" si="0"/>
        <v>60</v>
      </c>
      <c r="F6" s="55">
        <f>Table1[[#This Row],[Skin_count]]/(SUM(Table1[Skin_count]))*100</f>
        <v>7.7694235588972429</v>
      </c>
      <c r="G6" s="55">
        <f>Table1[[#This Row],[UTI_count]]/(SUM(Table1[UTI_count]))*100</f>
        <v>6.8883610451306403</v>
      </c>
      <c r="H6" s="55">
        <f t="shared" si="1"/>
        <v>7.3170731707317067</v>
      </c>
      <c r="I6"/>
    </row>
    <row r="7" spans="1:9" x14ac:dyDescent="0.35">
      <c r="A7" s="2" t="s">
        <v>14</v>
      </c>
      <c r="B7" s="2" t="s">
        <v>9</v>
      </c>
      <c r="C7" s="2">
        <v>21</v>
      </c>
      <c r="D7" s="2">
        <v>16</v>
      </c>
      <c r="E7" s="2">
        <f t="shared" si="0"/>
        <v>37</v>
      </c>
      <c r="F7" s="55">
        <f>Table1[[#This Row],[Skin_count]]/(SUM(Table1[Skin_count]))*100</f>
        <v>5.2631578947368416</v>
      </c>
      <c r="G7" s="55">
        <f>Table1[[#This Row],[UTI_count]]/(SUM(Table1[UTI_count]))*100</f>
        <v>3.800475059382423</v>
      </c>
      <c r="H7" s="55">
        <f t="shared" si="1"/>
        <v>4.5121951219512191</v>
      </c>
      <c r="I7"/>
    </row>
    <row r="8" spans="1:9" x14ac:dyDescent="0.35">
      <c r="A8" s="2" t="s">
        <v>15</v>
      </c>
      <c r="B8" s="2" t="s">
        <v>9</v>
      </c>
      <c r="C8" s="2">
        <v>9</v>
      </c>
      <c r="D8" s="2">
        <v>19</v>
      </c>
      <c r="E8" s="2">
        <f t="shared" si="0"/>
        <v>28</v>
      </c>
      <c r="F8" s="55">
        <f>Table1[[#This Row],[Skin_count]]/(SUM(Table1[Skin_count]))*100</f>
        <v>2.2556390977443606</v>
      </c>
      <c r="G8" s="55">
        <f>Table1[[#This Row],[UTI_count]]/(SUM(Table1[UTI_count]))*100</f>
        <v>4.513064133016627</v>
      </c>
      <c r="H8" s="55">
        <f t="shared" si="1"/>
        <v>3.4146341463414638</v>
      </c>
      <c r="I8"/>
    </row>
    <row r="9" spans="1:9" x14ac:dyDescent="0.35">
      <c r="A9" s="2" t="s">
        <v>16</v>
      </c>
      <c r="B9" s="2" t="s">
        <v>9</v>
      </c>
      <c r="C9" s="2">
        <v>20</v>
      </c>
      <c r="D9" s="2">
        <v>1</v>
      </c>
      <c r="E9" s="2">
        <f t="shared" si="0"/>
        <v>21</v>
      </c>
      <c r="F9" s="55">
        <f>Table1[[#This Row],[Skin_count]]/(SUM(Table1[Skin_count]))*100</f>
        <v>5.0125313283208017</v>
      </c>
      <c r="G9" s="55">
        <f>Table1[[#This Row],[UTI_count]]/(SUM(Table1[UTI_count]))*100</f>
        <v>0.23752969121140144</v>
      </c>
      <c r="H9" s="55">
        <f t="shared" si="1"/>
        <v>2.5609756097560976</v>
      </c>
      <c r="I9"/>
    </row>
    <row r="10" spans="1:9" x14ac:dyDescent="0.35">
      <c r="A10" s="2" t="s">
        <v>17</v>
      </c>
      <c r="B10" s="2" t="s">
        <v>9</v>
      </c>
      <c r="C10" s="2">
        <v>6</v>
      </c>
      <c r="D10" s="2">
        <v>12</v>
      </c>
      <c r="E10" s="2">
        <f t="shared" si="0"/>
        <v>18</v>
      </c>
      <c r="F10" s="55">
        <f>Table1[[#This Row],[Skin_count]]/(SUM(Table1[Skin_count]))*100</f>
        <v>1.5037593984962405</v>
      </c>
      <c r="G10" s="55">
        <f>Table1[[#This Row],[UTI_count]]/(SUM(Table1[UTI_count]))*100</f>
        <v>2.8503562945368173</v>
      </c>
      <c r="H10" s="55">
        <f t="shared" si="1"/>
        <v>2.1951219512195119</v>
      </c>
      <c r="I10"/>
    </row>
    <row r="11" spans="1:9" x14ac:dyDescent="0.35">
      <c r="A11" s="2" t="s">
        <v>18</v>
      </c>
      <c r="B11" s="3" t="s">
        <v>11</v>
      </c>
      <c r="C11" s="2">
        <v>8</v>
      </c>
      <c r="D11" s="2">
        <v>1</v>
      </c>
      <c r="E11" s="2">
        <f t="shared" si="0"/>
        <v>9</v>
      </c>
      <c r="F11" s="55">
        <f>Table1[[#This Row],[Skin_count]]/(SUM(Table1[Skin_count]))*100</f>
        <v>2.0050125313283207</v>
      </c>
      <c r="G11" s="55">
        <f>Table1[[#This Row],[UTI_count]]/(SUM(Table1[UTI_count]))*100</f>
        <v>0.23752969121140144</v>
      </c>
      <c r="H11" s="55">
        <f t="shared" si="1"/>
        <v>1.097560975609756</v>
      </c>
      <c r="I11"/>
    </row>
    <row r="12" spans="1:9" x14ac:dyDescent="0.35">
      <c r="A12" s="2" t="s">
        <v>19</v>
      </c>
      <c r="B12" s="3" t="s">
        <v>11</v>
      </c>
      <c r="C12" s="2">
        <v>7</v>
      </c>
      <c r="D12" s="2">
        <v>0</v>
      </c>
      <c r="E12" s="2">
        <f t="shared" si="0"/>
        <v>7</v>
      </c>
      <c r="F12" s="55">
        <f>Table1[[#This Row],[Skin_count]]/(SUM(Table1[Skin_count]))*100</f>
        <v>1.7543859649122806</v>
      </c>
      <c r="G12" s="55">
        <f>Table1[[#This Row],[UTI_count]]/(SUM(Table1[UTI_count]))*100</f>
        <v>0</v>
      </c>
      <c r="H12" s="55">
        <f t="shared" si="1"/>
        <v>0.85365853658536595</v>
      </c>
      <c r="I12"/>
    </row>
    <row r="13" spans="1:9" x14ac:dyDescent="0.35">
      <c r="A13" s="2" t="s">
        <v>20</v>
      </c>
      <c r="B13" s="2" t="s">
        <v>9</v>
      </c>
      <c r="C13" s="2">
        <v>6</v>
      </c>
      <c r="D13" s="2">
        <v>1</v>
      </c>
      <c r="E13" s="2">
        <f t="shared" si="0"/>
        <v>7</v>
      </c>
      <c r="F13" s="55">
        <f>Table1[[#This Row],[Skin_count]]/(SUM(Table1[Skin_count]))*100</f>
        <v>1.5037593984962405</v>
      </c>
      <c r="G13" s="55">
        <f>Table1[[#This Row],[UTI_count]]/(SUM(Table1[UTI_count]))*100</f>
        <v>0.23752969121140144</v>
      </c>
      <c r="H13" s="55">
        <f t="shared" si="1"/>
        <v>0.85365853658536595</v>
      </c>
      <c r="I13"/>
    </row>
    <row r="14" spans="1:9" x14ac:dyDescent="0.35">
      <c r="A14" s="2" t="s">
        <v>21</v>
      </c>
      <c r="B14" s="2" t="s">
        <v>9</v>
      </c>
      <c r="C14" s="2">
        <v>6</v>
      </c>
      <c r="D14" s="2">
        <v>0</v>
      </c>
      <c r="E14" s="2">
        <f t="shared" si="0"/>
        <v>6</v>
      </c>
      <c r="F14" s="55">
        <f>Table1[[#This Row],[Skin_count]]/(SUM(Table1[Skin_count]))*100</f>
        <v>1.5037593984962405</v>
      </c>
      <c r="G14" s="55">
        <f>Table1[[#This Row],[UTI_count]]/(SUM(Table1[UTI_count]))*100</f>
        <v>0</v>
      </c>
      <c r="H14" s="55">
        <f t="shared" si="1"/>
        <v>0.73170731707317083</v>
      </c>
      <c r="I14"/>
    </row>
    <row r="15" spans="1:9" x14ac:dyDescent="0.35">
      <c r="A15" s="2" t="s">
        <v>22</v>
      </c>
      <c r="B15" s="3" t="s">
        <v>11</v>
      </c>
      <c r="C15" s="2">
        <v>5</v>
      </c>
      <c r="D15" s="2">
        <v>1</v>
      </c>
      <c r="E15" s="2">
        <f t="shared" si="0"/>
        <v>6</v>
      </c>
      <c r="F15" s="55">
        <f>Table1[[#This Row],[Skin_count]]/(SUM(Table1[Skin_count]))*100</f>
        <v>1.2531328320802004</v>
      </c>
      <c r="G15" s="55">
        <f>Table1[[#This Row],[UTI_count]]/(SUM(Table1[UTI_count]))*100</f>
        <v>0.23752969121140144</v>
      </c>
      <c r="H15" s="55">
        <f t="shared" si="1"/>
        <v>0.73170731707317083</v>
      </c>
      <c r="I15"/>
    </row>
    <row r="16" spans="1:9" x14ac:dyDescent="0.35">
      <c r="A16" s="2" t="s">
        <v>23</v>
      </c>
      <c r="B16" s="2" t="s">
        <v>9</v>
      </c>
      <c r="C16" s="2">
        <v>4</v>
      </c>
      <c r="D16" s="2">
        <v>2</v>
      </c>
      <c r="E16" s="2">
        <f t="shared" si="0"/>
        <v>6</v>
      </c>
      <c r="F16" s="55">
        <f>Table1[[#This Row],[Skin_count]]/(SUM(Table1[Skin_count]))*100</f>
        <v>1.0025062656641603</v>
      </c>
      <c r="G16" s="55">
        <f>Table1[[#This Row],[UTI_count]]/(SUM(Table1[UTI_count]))*100</f>
        <v>0.47505938242280288</v>
      </c>
      <c r="H16" s="55">
        <f t="shared" si="1"/>
        <v>0.73170731707317083</v>
      </c>
      <c r="I16"/>
    </row>
    <row r="17" spans="1:12" x14ac:dyDescent="0.35">
      <c r="A17" s="2" t="s">
        <v>24</v>
      </c>
      <c r="B17" s="2" t="s">
        <v>9</v>
      </c>
      <c r="C17" s="2">
        <f>1+2</f>
        <v>3</v>
      </c>
      <c r="D17" s="2">
        <v>3</v>
      </c>
      <c r="E17" s="2">
        <f t="shared" si="0"/>
        <v>6</v>
      </c>
      <c r="F17" s="55">
        <f>Table1[[#This Row],[Skin_count]]/(SUM(Table1[Skin_count]))*100</f>
        <v>0.75187969924812026</v>
      </c>
      <c r="G17" s="55">
        <f>Table1[[#This Row],[UTI_count]]/(SUM(Table1[UTI_count]))*100</f>
        <v>0.71258907363420432</v>
      </c>
      <c r="H17" s="55">
        <f t="shared" si="1"/>
        <v>0.73170731707317083</v>
      </c>
      <c r="I17"/>
    </row>
    <row r="18" spans="1:12" x14ac:dyDescent="0.35">
      <c r="A18" s="2" t="s">
        <v>25</v>
      </c>
      <c r="B18" s="3" t="s">
        <v>11</v>
      </c>
      <c r="C18" s="2">
        <f>1+2</f>
        <v>3</v>
      </c>
      <c r="D18" s="2">
        <v>3</v>
      </c>
      <c r="E18" s="2">
        <f t="shared" si="0"/>
        <v>6</v>
      </c>
      <c r="F18" s="55">
        <f>Table1[[#This Row],[Skin_count]]/(SUM(Table1[Skin_count]))*100</f>
        <v>0.75187969924812026</v>
      </c>
      <c r="G18" s="55">
        <f>Table1[[#This Row],[UTI_count]]/(SUM(Table1[UTI_count]))*100</f>
        <v>0.71258907363420432</v>
      </c>
      <c r="H18" s="55">
        <f t="shared" si="1"/>
        <v>0.73170731707317083</v>
      </c>
      <c r="I18"/>
    </row>
    <row r="19" spans="1:12" x14ac:dyDescent="0.35">
      <c r="A19" s="2" t="s">
        <v>26</v>
      </c>
      <c r="B19" s="2" t="s">
        <v>9</v>
      </c>
      <c r="C19" s="2">
        <f>3+1</f>
        <v>4</v>
      </c>
      <c r="D19" s="2">
        <v>1</v>
      </c>
      <c r="E19" s="2">
        <f t="shared" si="0"/>
        <v>5</v>
      </c>
      <c r="F19" s="55">
        <f>Table1[[#This Row],[Skin_count]]/(SUM(Table1[Skin_count]))*100</f>
        <v>1.0025062656641603</v>
      </c>
      <c r="G19" s="55">
        <f>Table1[[#This Row],[UTI_count]]/(SUM(Table1[UTI_count]))*100</f>
        <v>0.23752969121140144</v>
      </c>
      <c r="H19" s="55">
        <f t="shared" si="1"/>
        <v>0.6097560975609756</v>
      </c>
      <c r="I19"/>
    </row>
    <row r="20" spans="1:12" x14ac:dyDescent="0.35">
      <c r="A20" s="2" t="s">
        <v>27</v>
      </c>
      <c r="B20" s="2" t="s">
        <v>9</v>
      </c>
      <c r="C20" s="2">
        <v>4</v>
      </c>
      <c r="D20" s="2">
        <v>1</v>
      </c>
      <c r="E20" s="2">
        <f t="shared" si="0"/>
        <v>5</v>
      </c>
      <c r="F20" s="55">
        <f>Table1[[#This Row],[Skin_count]]/(SUM(Table1[Skin_count]))*100</f>
        <v>1.0025062656641603</v>
      </c>
      <c r="G20" s="55">
        <f>Table1[[#This Row],[UTI_count]]/(SUM(Table1[UTI_count]))*100</f>
        <v>0.23752969121140144</v>
      </c>
      <c r="H20" s="55">
        <f t="shared" si="1"/>
        <v>0.6097560975609756</v>
      </c>
      <c r="I20"/>
    </row>
    <row r="21" spans="1:12" x14ac:dyDescent="0.35">
      <c r="A21" s="2" t="s">
        <v>28</v>
      </c>
      <c r="B21" s="2" t="s">
        <v>9</v>
      </c>
      <c r="C21" s="2">
        <v>4</v>
      </c>
      <c r="D21" s="2">
        <v>0</v>
      </c>
      <c r="E21" s="2">
        <f t="shared" si="0"/>
        <v>4</v>
      </c>
      <c r="F21" s="55">
        <f>Table1[[#This Row],[Skin_count]]/(SUM(Table1[Skin_count]))*100</f>
        <v>1.0025062656641603</v>
      </c>
      <c r="G21" s="55">
        <f>Table1[[#This Row],[UTI_count]]/(SUM(Table1[UTI_count]))*100</f>
        <v>0</v>
      </c>
      <c r="H21" s="55">
        <f t="shared" si="1"/>
        <v>0.48780487804878048</v>
      </c>
      <c r="I21"/>
    </row>
    <row r="22" spans="1:12" x14ac:dyDescent="0.35">
      <c r="A22" s="2" t="s">
        <v>29</v>
      </c>
      <c r="B22" s="2" t="s">
        <v>9</v>
      </c>
      <c r="C22" s="2">
        <v>2</v>
      </c>
      <c r="D22" s="2">
        <v>2</v>
      </c>
      <c r="E22" s="2">
        <f t="shared" si="0"/>
        <v>4</v>
      </c>
      <c r="F22" s="55">
        <f>Table1[[#This Row],[Skin_count]]/(SUM(Table1[Skin_count]))*100</f>
        <v>0.50125313283208017</v>
      </c>
      <c r="G22" s="55">
        <f>Table1[[#This Row],[UTI_count]]/(SUM(Table1[UTI_count]))*100</f>
        <v>0.47505938242280288</v>
      </c>
      <c r="H22" s="55">
        <f t="shared" si="1"/>
        <v>0.48780487804878048</v>
      </c>
      <c r="I22"/>
    </row>
    <row r="23" spans="1:12" x14ac:dyDescent="0.35">
      <c r="A23" s="5" t="s">
        <v>30</v>
      </c>
      <c r="B23" s="56" t="s">
        <v>9</v>
      </c>
      <c r="C23" s="2">
        <v>0</v>
      </c>
      <c r="D23" s="2">
        <v>4</v>
      </c>
      <c r="E23" s="2">
        <f t="shared" si="0"/>
        <v>4</v>
      </c>
      <c r="F23" s="55">
        <f>Table1[[#This Row],[Skin_count]]/(SUM(Table1[Skin_count]))*100</f>
        <v>0</v>
      </c>
      <c r="G23" s="55">
        <f>Table1[[#This Row],[UTI_count]]/(SUM(Table1[UTI_count]))*100</f>
        <v>0.95011876484560576</v>
      </c>
      <c r="H23" s="55">
        <f t="shared" si="1"/>
        <v>0.48780487804878048</v>
      </c>
      <c r="I23"/>
    </row>
    <row r="24" spans="1:12" x14ac:dyDescent="0.35">
      <c r="A24" s="2" t="s">
        <v>31</v>
      </c>
      <c r="B24" s="2" t="s">
        <v>9</v>
      </c>
      <c r="C24" s="2">
        <f>2+1</f>
        <v>3</v>
      </c>
      <c r="D24" s="2">
        <v>0</v>
      </c>
      <c r="E24" s="2">
        <f t="shared" si="0"/>
        <v>3</v>
      </c>
      <c r="F24" s="55">
        <f>Table1[[#This Row],[Skin_count]]/(SUM(Table1[Skin_count]))*100</f>
        <v>0.75187969924812026</v>
      </c>
      <c r="G24" s="55">
        <f>Table1[[#This Row],[UTI_count]]/(SUM(Table1[UTI_count]))*100</f>
        <v>0</v>
      </c>
      <c r="H24" s="55">
        <f t="shared" si="1"/>
        <v>0.36585365853658541</v>
      </c>
      <c r="I24"/>
      <c r="L24" s="4"/>
    </row>
    <row r="25" spans="1:12" x14ac:dyDescent="0.35">
      <c r="A25" s="2" t="s">
        <v>32</v>
      </c>
      <c r="B25" s="2" t="s">
        <v>9</v>
      </c>
      <c r="C25" s="2">
        <v>1</v>
      </c>
      <c r="D25" s="2">
        <v>2</v>
      </c>
      <c r="E25" s="2">
        <f t="shared" si="0"/>
        <v>3</v>
      </c>
      <c r="F25" s="55">
        <f>Table1[[#This Row],[Skin_count]]/(SUM(Table1[Skin_count]))*100</f>
        <v>0.25062656641604009</v>
      </c>
      <c r="G25" s="55">
        <f>Table1[[#This Row],[UTI_count]]/(SUM(Table1[UTI_count]))*100</f>
        <v>0.47505938242280288</v>
      </c>
      <c r="H25" s="55">
        <f t="shared" si="1"/>
        <v>0.36585365853658541</v>
      </c>
      <c r="I25"/>
      <c r="L25" s="4"/>
    </row>
    <row r="26" spans="1:12" x14ac:dyDescent="0.35">
      <c r="A26" s="2" t="s">
        <v>33</v>
      </c>
      <c r="B26" s="2" t="s">
        <v>9</v>
      </c>
      <c r="C26" s="2">
        <v>2</v>
      </c>
      <c r="D26" s="2">
        <v>0</v>
      </c>
      <c r="E26" s="2">
        <f t="shared" si="0"/>
        <v>2</v>
      </c>
      <c r="F26" s="55">
        <f>Table1[[#This Row],[Skin_count]]/(SUM(Table1[Skin_count]))*100</f>
        <v>0.50125313283208017</v>
      </c>
      <c r="G26" s="55">
        <f>Table1[[#This Row],[UTI_count]]/(SUM(Table1[UTI_count]))*100</f>
        <v>0</v>
      </c>
      <c r="H26" s="55">
        <f t="shared" si="1"/>
        <v>0.24390243902439024</v>
      </c>
      <c r="I26"/>
    </row>
    <row r="27" spans="1:12" x14ac:dyDescent="0.35">
      <c r="A27" s="2" t="s">
        <v>34</v>
      </c>
      <c r="B27" s="2" t="s">
        <v>9</v>
      </c>
      <c r="C27" s="2">
        <v>1</v>
      </c>
      <c r="D27" s="2">
        <v>1</v>
      </c>
      <c r="E27" s="2">
        <f t="shared" si="0"/>
        <v>2</v>
      </c>
      <c r="F27" s="55">
        <f>Table1[[#This Row],[Skin_count]]/(SUM(Table1[Skin_count]))*100</f>
        <v>0.25062656641604009</v>
      </c>
      <c r="G27" s="55">
        <f>Table1[[#This Row],[UTI_count]]/(SUM(Table1[UTI_count]))*100</f>
        <v>0.23752969121140144</v>
      </c>
      <c r="H27" s="55">
        <f t="shared" si="1"/>
        <v>0.24390243902439024</v>
      </c>
      <c r="I27"/>
    </row>
    <row r="28" spans="1:12" x14ac:dyDescent="0.35">
      <c r="A28" s="2" t="s">
        <v>35</v>
      </c>
      <c r="B28" s="2" t="s">
        <v>9</v>
      </c>
      <c r="C28" s="2">
        <v>1</v>
      </c>
      <c r="D28" s="2">
        <v>1</v>
      </c>
      <c r="E28" s="2">
        <f t="shared" si="0"/>
        <v>2</v>
      </c>
      <c r="F28" s="55">
        <f>Table1[[#This Row],[Skin_count]]/(SUM(Table1[Skin_count]))*100</f>
        <v>0.25062656641604009</v>
      </c>
      <c r="G28" s="55">
        <f>Table1[[#This Row],[UTI_count]]/(SUM(Table1[UTI_count]))*100</f>
        <v>0.23752969121140144</v>
      </c>
      <c r="H28" s="55">
        <f t="shared" si="1"/>
        <v>0.24390243902439024</v>
      </c>
      <c r="I28"/>
    </row>
    <row r="29" spans="1:12" x14ac:dyDescent="0.35">
      <c r="A29" s="5" t="s">
        <v>36</v>
      </c>
      <c r="B29" s="3" t="s">
        <v>11</v>
      </c>
      <c r="C29" s="2">
        <v>1</v>
      </c>
      <c r="D29" s="2">
        <v>1</v>
      </c>
      <c r="E29" s="2">
        <f t="shared" si="0"/>
        <v>2</v>
      </c>
      <c r="F29" s="55">
        <f>Table1[[#This Row],[Skin_count]]/(SUM(Table1[Skin_count]))*100</f>
        <v>0.25062656641604009</v>
      </c>
      <c r="G29" s="55">
        <f>Table1[[#This Row],[UTI_count]]/(SUM(Table1[UTI_count]))*100</f>
        <v>0.23752969121140144</v>
      </c>
      <c r="H29" s="55">
        <f t="shared" si="1"/>
        <v>0.24390243902439024</v>
      </c>
      <c r="I29"/>
    </row>
    <row r="30" spans="1:12" x14ac:dyDescent="0.35">
      <c r="A30" s="2" t="s">
        <v>37</v>
      </c>
      <c r="B30" s="3" t="s">
        <v>11</v>
      </c>
      <c r="C30" s="2">
        <v>1</v>
      </c>
      <c r="D30" s="2">
        <v>1</v>
      </c>
      <c r="E30" s="2">
        <f t="shared" si="0"/>
        <v>2</v>
      </c>
      <c r="F30" s="55">
        <f>Table1[[#This Row],[Skin_count]]/(SUM(Table1[Skin_count]))*100</f>
        <v>0.25062656641604009</v>
      </c>
      <c r="G30" s="55">
        <f>Table1[[#This Row],[UTI_count]]/(SUM(Table1[UTI_count]))*100</f>
        <v>0.23752969121140144</v>
      </c>
      <c r="H30" s="55">
        <f t="shared" si="1"/>
        <v>0.24390243902439024</v>
      </c>
      <c r="I30"/>
    </row>
    <row r="31" spans="1:12" x14ac:dyDescent="0.35">
      <c r="A31" s="2" t="s">
        <v>38</v>
      </c>
      <c r="B31" s="3" t="s">
        <v>11</v>
      </c>
      <c r="C31" s="2">
        <v>1</v>
      </c>
      <c r="D31" s="2">
        <v>1</v>
      </c>
      <c r="E31" s="2">
        <f t="shared" si="0"/>
        <v>2</v>
      </c>
      <c r="F31" s="55">
        <f>Table1[[#This Row],[Skin_count]]/(SUM(Table1[Skin_count]))*100</f>
        <v>0.25062656641604009</v>
      </c>
      <c r="G31" s="55">
        <f>Table1[[#This Row],[UTI_count]]/(SUM(Table1[UTI_count]))*100</f>
        <v>0.23752969121140144</v>
      </c>
      <c r="H31" s="55">
        <f t="shared" si="1"/>
        <v>0.24390243902439024</v>
      </c>
      <c r="I31"/>
    </row>
    <row r="32" spans="1:12" x14ac:dyDescent="0.35">
      <c r="A32" s="2" t="s">
        <v>39</v>
      </c>
      <c r="B32" s="5" t="s">
        <v>9</v>
      </c>
      <c r="C32" s="2">
        <v>0</v>
      </c>
      <c r="D32" s="2">
        <v>2</v>
      </c>
      <c r="E32" s="2">
        <f t="shared" si="0"/>
        <v>2</v>
      </c>
      <c r="F32" s="55">
        <f>Table1[[#This Row],[Skin_count]]/(SUM(Table1[Skin_count]))*100</f>
        <v>0</v>
      </c>
      <c r="G32" s="55">
        <f>Table1[[#This Row],[UTI_count]]/(SUM(Table1[UTI_count]))*100</f>
        <v>0.47505938242280288</v>
      </c>
      <c r="H32" s="55">
        <f t="shared" si="1"/>
        <v>0.24390243902439024</v>
      </c>
      <c r="I32"/>
    </row>
    <row r="33" spans="1:9" x14ac:dyDescent="0.35">
      <c r="A33" s="5" t="s">
        <v>40</v>
      </c>
      <c r="B33" s="5" t="s">
        <v>9</v>
      </c>
      <c r="C33" s="2">
        <v>0</v>
      </c>
      <c r="D33" s="2">
        <v>2</v>
      </c>
      <c r="E33" s="2">
        <f t="shared" si="0"/>
        <v>2</v>
      </c>
      <c r="F33" s="55">
        <f>Table1[[#This Row],[Skin_count]]/(SUM(Table1[Skin_count]))*100</f>
        <v>0</v>
      </c>
      <c r="G33" s="55">
        <f>Table1[[#This Row],[UTI_count]]/(SUM(Table1[UTI_count]))*100</f>
        <v>0.47505938242280288</v>
      </c>
      <c r="H33" s="55">
        <f t="shared" si="1"/>
        <v>0.24390243902439024</v>
      </c>
      <c r="I33"/>
    </row>
    <row r="34" spans="1:9" x14ac:dyDescent="0.35">
      <c r="A34" s="2" t="s">
        <v>41</v>
      </c>
      <c r="B34" s="2" t="s">
        <v>9</v>
      </c>
      <c r="C34" s="2">
        <v>1</v>
      </c>
      <c r="D34" s="2">
        <v>0</v>
      </c>
      <c r="E34" s="2">
        <f t="shared" si="0"/>
        <v>1</v>
      </c>
      <c r="F34" s="55">
        <f>Table1[[#This Row],[Skin_count]]/(SUM(Table1[Skin_count]))*100</f>
        <v>0.25062656641604009</v>
      </c>
      <c r="G34" s="55">
        <f>Table1[[#This Row],[UTI_count]]/(SUM(Table1[UTI_count]))*100</f>
        <v>0</v>
      </c>
      <c r="H34" s="55">
        <f t="shared" si="1"/>
        <v>0.12195121951219512</v>
      </c>
      <c r="I34"/>
    </row>
    <row r="35" spans="1:9" x14ac:dyDescent="0.35">
      <c r="A35" s="2" t="s">
        <v>42</v>
      </c>
      <c r="B35" s="2" t="s">
        <v>9</v>
      </c>
      <c r="C35" s="2">
        <v>1</v>
      </c>
      <c r="D35" s="2">
        <v>0</v>
      </c>
      <c r="E35" s="2">
        <f t="shared" si="0"/>
        <v>1</v>
      </c>
      <c r="F35" s="55">
        <f>Table1[[#This Row],[Skin_count]]/(SUM(Table1[Skin_count]))*100</f>
        <v>0.25062656641604009</v>
      </c>
      <c r="G35" s="55">
        <f>Table1[[#This Row],[UTI_count]]/(SUM(Table1[UTI_count]))*100</f>
        <v>0</v>
      </c>
      <c r="H35" s="55">
        <f t="shared" ref="H35:H55" si="2">E35/820*100</f>
        <v>0.12195121951219512</v>
      </c>
      <c r="I35"/>
    </row>
    <row r="36" spans="1:9" x14ac:dyDescent="0.35">
      <c r="A36" s="2" t="s">
        <v>43</v>
      </c>
      <c r="B36" s="2" t="s">
        <v>9</v>
      </c>
      <c r="C36" s="2">
        <v>1</v>
      </c>
      <c r="D36" s="2">
        <v>0</v>
      </c>
      <c r="E36" s="2">
        <f t="shared" si="0"/>
        <v>1</v>
      </c>
      <c r="F36" s="55">
        <f>Table1[[#This Row],[Skin_count]]/(SUM(Table1[Skin_count]))*100</f>
        <v>0.25062656641604009</v>
      </c>
      <c r="G36" s="55">
        <f>Table1[[#This Row],[UTI_count]]/(SUM(Table1[UTI_count]))*100</f>
        <v>0</v>
      </c>
      <c r="H36" s="55">
        <f t="shared" si="2"/>
        <v>0.12195121951219512</v>
      </c>
      <c r="I36"/>
    </row>
    <row r="37" spans="1:9" x14ac:dyDescent="0.35">
      <c r="A37" s="2" t="s">
        <v>44</v>
      </c>
      <c r="B37" s="2" t="s">
        <v>9</v>
      </c>
      <c r="C37" s="2">
        <v>1</v>
      </c>
      <c r="D37" s="2">
        <v>0</v>
      </c>
      <c r="E37" s="2">
        <f t="shared" si="0"/>
        <v>1</v>
      </c>
      <c r="F37" s="55">
        <f>Table1[[#This Row],[Skin_count]]/(SUM(Table1[Skin_count]))*100</f>
        <v>0.25062656641604009</v>
      </c>
      <c r="G37" s="55">
        <f>Table1[[#This Row],[UTI_count]]/(SUM(Table1[UTI_count]))*100</f>
        <v>0</v>
      </c>
      <c r="H37" s="55">
        <f t="shared" si="2"/>
        <v>0.12195121951219512</v>
      </c>
      <c r="I37"/>
    </row>
    <row r="38" spans="1:9" x14ac:dyDescent="0.35">
      <c r="A38" s="2" t="s">
        <v>45</v>
      </c>
      <c r="B38" s="2" t="s">
        <v>9</v>
      </c>
      <c r="C38" s="2">
        <v>1</v>
      </c>
      <c r="D38" s="2">
        <v>0</v>
      </c>
      <c r="E38" s="2">
        <f t="shared" si="0"/>
        <v>1</v>
      </c>
      <c r="F38" s="55">
        <f>Table1[[#This Row],[Skin_count]]/(SUM(Table1[Skin_count]))*100</f>
        <v>0.25062656641604009</v>
      </c>
      <c r="G38" s="55">
        <f>Table1[[#This Row],[UTI_count]]/(SUM(Table1[UTI_count]))*100</f>
        <v>0</v>
      </c>
      <c r="H38" s="55">
        <f t="shared" si="2"/>
        <v>0.12195121951219512</v>
      </c>
      <c r="I38"/>
    </row>
    <row r="39" spans="1:9" x14ac:dyDescent="0.35">
      <c r="A39" s="2" t="s">
        <v>46</v>
      </c>
      <c r="B39" s="2" t="s">
        <v>9</v>
      </c>
      <c r="C39" s="2">
        <v>1</v>
      </c>
      <c r="D39" s="2">
        <v>0</v>
      </c>
      <c r="E39" s="2">
        <f t="shared" si="0"/>
        <v>1</v>
      </c>
      <c r="F39" s="55">
        <f>Table1[[#This Row],[Skin_count]]/(SUM(Table1[Skin_count]))*100</f>
        <v>0.25062656641604009</v>
      </c>
      <c r="G39" s="55">
        <f>Table1[[#This Row],[UTI_count]]/(SUM(Table1[UTI_count]))*100</f>
        <v>0</v>
      </c>
      <c r="H39" s="55">
        <f t="shared" si="2"/>
        <v>0.12195121951219512</v>
      </c>
      <c r="I39"/>
    </row>
    <row r="40" spans="1:9" x14ac:dyDescent="0.35">
      <c r="A40" s="2" t="s">
        <v>47</v>
      </c>
      <c r="B40" s="3" t="s">
        <v>11</v>
      </c>
      <c r="C40" s="2">
        <v>1</v>
      </c>
      <c r="D40" s="2">
        <v>0</v>
      </c>
      <c r="E40" s="2">
        <f t="shared" si="0"/>
        <v>1</v>
      </c>
      <c r="F40" s="55">
        <f>Table1[[#This Row],[Skin_count]]/(SUM(Table1[Skin_count]))*100</f>
        <v>0.25062656641604009</v>
      </c>
      <c r="G40" s="55">
        <f>Table1[[#This Row],[UTI_count]]/(SUM(Table1[UTI_count]))*100</f>
        <v>0</v>
      </c>
      <c r="H40" s="55">
        <f t="shared" si="2"/>
        <v>0.12195121951219512</v>
      </c>
      <c r="I40"/>
    </row>
    <row r="41" spans="1:9" x14ac:dyDescent="0.35">
      <c r="A41" s="2" t="s">
        <v>48</v>
      </c>
      <c r="B41" s="3" t="s">
        <v>11</v>
      </c>
      <c r="C41" s="2">
        <v>1</v>
      </c>
      <c r="D41" s="2">
        <v>0</v>
      </c>
      <c r="E41" s="2">
        <f t="shared" si="0"/>
        <v>1</v>
      </c>
      <c r="F41" s="55">
        <f>Table1[[#This Row],[Skin_count]]/(SUM(Table1[Skin_count]))*100</f>
        <v>0.25062656641604009</v>
      </c>
      <c r="G41" s="55">
        <f>Table1[[#This Row],[UTI_count]]/(SUM(Table1[UTI_count]))*100</f>
        <v>0</v>
      </c>
      <c r="H41" s="55">
        <f t="shared" si="2"/>
        <v>0.12195121951219512</v>
      </c>
      <c r="I41"/>
    </row>
    <row r="42" spans="1:9" x14ac:dyDescent="0.35">
      <c r="A42" s="2" t="s">
        <v>49</v>
      </c>
      <c r="B42" s="3" t="s">
        <v>11</v>
      </c>
      <c r="C42" s="2">
        <v>1</v>
      </c>
      <c r="D42" s="2">
        <v>0</v>
      </c>
      <c r="E42" s="2">
        <f t="shared" si="0"/>
        <v>1</v>
      </c>
      <c r="F42" s="55">
        <f>Table1[[#This Row],[Skin_count]]/(SUM(Table1[Skin_count]))*100</f>
        <v>0.25062656641604009</v>
      </c>
      <c r="G42" s="55">
        <f>Table1[[#This Row],[UTI_count]]/(SUM(Table1[UTI_count]))*100</f>
        <v>0</v>
      </c>
      <c r="H42" s="55">
        <f t="shared" si="2"/>
        <v>0.12195121951219512</v>
      </c>
      <c r="I42"/>
    </row>
    <row r="43" spans="1:9" x14ac:dyDescent="0.35">
      <c r="A43" s="2" t="s">
        <v>50</v>
      </c>
      <c r="B43" s="3" t="s">
        <v>11</v>
      </c>
      <c r="C43" s="2">
        <v>1</v>
      </c>
      <c r="D43" s="2">
        <v>0</v>
      </c>
      <c r="E43" s="2">
        <f t="shared" si="0"/>
        <v>1</v>
      </c>
      <c r="F43" s="55">
        <f>Table1[[#This Row],[Skin_count]]/(SUM(Table1[Skin_count]))*100</f>
        <v>0.25062656641604009</v>
      </c>
      <c r="G43" s="55">
        <f>Table1[[#This Row],[UTI_count]]/(SUM(Table1[UTI_count]))*100</f>
        <v>0</v>
      </c>
      <c r="H43" s="55">
        <f t="shared" si="2"/>
        <v>0.12195121951219512</v>
      </c>
      <c r="I43"/>
    </row>
    <row r="44" spans="1:9" x14ac:dyDescent="0.35">
      <c r="A44" s="2" t="s">
        <v>51</v>
      </c>
      <c r="B44" s="3" t="s">
        <v>11</v>
      </c>
      <c r="C44" s="2">
        <v>1</v>
      </c>
      <c r="D44" s="2">
        <v>0</v>
      </c>
      <c r="E44" s="2">
        <f t="shared" si="0"/>
        <v>1</v>
      </c>
      <c r="F44" s="55">
        <f>Table1[[#This Row],[Skin_count]]/(SUM(Table1[Skin_count]))*100</f>
        <v>0.25062656641604009</v>
      </c>
      <c r="G44" s="55">
        <f>Table1[[#This Row],[UTI_count]]/(SUM(Table1[UTI_count]))*100</f>
        <v>0</v>
      </c>
      <c r="H44" s="55">
        <f t="shared" si="2"/>
        <v>0.12195121951219512</v>
      </c>
      <c r="I44"/>
    </row>
    <row r="45" spans="1:9" x14ac:dyDescent="0.35">
      <c r="A45" s="5" t="s">
        <v>52</v>
      </c>
      <c r="B45" s="3" t="s">
        <v>11</v>
      </c>
      <c r="C45" s="2">
        <v>1</v>
      </c>
      <c r="D45" s="2">
        <v>0</v>
      </c>
      <c r="E45" s="2">
        <f t="shared" si="0"/>
        <v>1</v>
      </c>
      <c r="F45" s="55">
        <f>Table1[[#This Row],[Skin_count]]/(SUM(Table1[Skin_count]))*100</f>
        <v>0.25062656641604009</v>
      </c>
      <c r="G45" s="55">
        <f>Table1[[#This Row],[UTI_count]]/(SUM(Table1[UTI_count]))*100</f>
        <v>0</v>
      </c>
      <c r="H45" s="55">
        <f t="shared" si="2"/>
        <v>0.12195121951219512</v>
      </c>
      <c r="I45"/>
    </row>
    <row r="46" spans="1:9" x14ac:dyDescent="0.35">
      <c r="A46" s="2" t="s">
        <v>53</v>
      </c>
      <c r="B46" s="3" t="s">
        <v>11</v>
      </c>
      <c r="C46" s="2">
        <v>1</v>
      </c>
      <c r="D46" s="2">
        <v>0</v>
      </c>
      <c r="E46" s="2">
        <f t="shared" si="0"/>
        <v>1</v>
      </c>
      <c r="F46" s="55">
        <f>Table1[[#This Row],[Skin_count]]/(SUM(Table1[Skin_count]))*100</f>
        <v>0.25062656641604009</v>
      </c>
      <c r="G46" s="55">
        <f>Table1[[#This Row],[UTI_count]]/(SUM(Table1[UTI_count]))*100</f>
        <v>0</v>
      </c>
      <c r="H46" s="55">
        <f t="shared" si="2"/>
        <v>0.12195121951219512</v>
      </c>
      <c r="I46"/>
    </row>
    <row r="47" spans="1:9" x14ac:dyDescent="0.35">
      <c r="A47" s="5" t="s">
        <v>54</v>
      </c>
      <c r="B47" s="3" t="s">
        <v>11</v>
      </c>
      <c r="C47" s="2">
        <v>1</v>
      </c>
      <c r="D47" s="2">
        <v>0</v>
      </c>
      <c r="E47" s="2">
        <f t="shared" si="0"/>
        <v>1</v>
      </c>
      <c r="F47" s="55">
        <f>Table1[[#This Row],[Skin_count]]/(SUM(Table1[Skin_count]))*100</f>
        <v>0.25062656641604009</v>
      </c>
      <c r="G47" s="55">
        <f>Table1[[#This Row],[UTI_count]]/(SUM(Table1[UTI_count]))*100</f>
        <v>0</v>
      </c>
      <c r="H47" s="55">
        <f t="shared" si="2"/>
        <v>0.12195121951219512</v>
      </c>
      <c r="I47"/>
    </row>
    <row r="48" spans="1:9" x14ac:dyDescent="0.35">
      <c r="A48" s="5" t="s">
        <v>55</v>
      </c>
      <c r="B48" s="3" t="s">
        <v>11</v>
      </c>
      <c r="C48" s="2">
        <v>1</v>
      </c>
      <c r="D48" s="2">
        <v>0</v>
      </c>
      <c r="E48" s="2">
        <f t="shared" si="0"/>
        <v>1</v>
      </c>
      <c r="F48" s="55">
        <f>Table1[[#This Row],[Skin_count]]/(SUM(Table1[Skin_count]))*100</f>
        <v>0.25062656641604009</v>
      </c>
      <c r="G48" s="55">
        <f>Table1[[#This Row],[UTI_count]]/(SUM(Table1[UTI_count]))*100</f>
        <v>0</v>
      </c>
      <c r="H48" s="55">
        <f t="shared" si="2"/>
        <v>0.12195121951219512</v>
      </c>
      <c r="I48"/>
    </row>
    <row r="49" spans="1:9" x14ac:dyDescent="0.35">
      <c r="A49" s="2" t="s">
        <v>56</v>
      </c>
      <c r="B49" s="3" t="s">
        <v>11</v>
      </c>
      <c r="C49" s="2">
        <v>1</v>
      </c>
      <c r="D49" s="2">
        <v>0</v>
      </c>
      <c r="E49" s="2">
        <f t="shared" si="0"/>
        <v>1</v>
      </c>
      <c r="F49" s="55">
        <f>Table1[[#This Row],[Skin_count]]/(SUM(Table1[Skin_count]))*100</f>
        <v>0.25062656641604009</v>
      </c>
      <c r="G49" s="55">
        <f>Table1[[#This Row],[UTI_count]]/(SUM(Table1[UTI_count]))*100</f>
        <v>0</v>
      </c>
      <c r="H49" s="55">
        <f t="shared" si="2"/>
        <v>0.12195121951219512</v>
      </c>
      <c r="I49"/>
    </row>
    <row r="50" spans="1:9" x14ac:dyDescent="0.35">
      <c r="A50" s="5" t="s">
        <v>57</v>
      </c>
      <c r="B50" s="5" t="s">
        <v>9</v>
      </c>
      <c r="C50" s="2">
        <v>0</v>
      </c>
      <c r="D50" s="2">
        <v>1</v>
      </c>
      <c r="E50" s="2">
        <f t="shared" si="0"/>
        <v>1</v>
      </c>
      <c r="F50" s="55">
        <f>Table1[[#This Row],[Skin_count]]/(SUM(Table1[Skin_count]))*100</f>
        <v>0</v>
      </c>
      <c r="G50" s="55">
        <f>Table1[[#This Row],[UTI_count]]/(SUM(Table1[UTI_count]))*100</f>
        <v>0.23752969121140144</v>
      </c>
      <c r="H50" s="55">
        <f t="shared" si="2"/>
        <v>0.12195121951219512</v>
      </c>
      <c r="I50"/>
    </row>
    <row r="51" spans="1:9" x14ac:dyDescent="0.35">
      <c r="A51" s="5" t="s">
        <v>58</v>
      </c>
      <c r="B51" s="5" t="s">
        <v>9</v>
      </c>
      <c r="C51" s="2">
        <v>0</v>
      </c>
      <c r="D51" s="2">
        <v>1</v>
      </c>
      <c r="E51" s="2">
        <f t="shared" si="0"/>
        <v>1</v>
      </c>
      <c r="F51" s="55">
        <f>Table1[[#This Row],[Skin_count]]/(SUM(Table1[Skin_count]))*100</f>
        <v>0</v>
      </c>
      <c r="G51" s="55">
        <f>Table1[[#This Row],[UTI_count]]/(SUM(Table1[UTI_count]))*100</f>
        <v>0.23752969121140144</v>
      </c>
      <c r="H51" s="55">
        <f t="shared" si="2"/>
        <v>0.12195121951219512</v>
      </c>
      <c r="I51"/>
    </row>
    <row r="52" spans="1:9" x14ac:dyDescent="0.35">
      <c r="A52" s="5" t="s">
        <v>59</v>
      </c>
      <c r="B52" s="5" t="s">
        <v>9</v>
      </c>
      <c r="C52" s="2">
        <v>0</v>
      </c>
      <c r="D52" s="2">
        <v>1</v>
      </c>
      <c r="E52" s="2">
        <f t="shared" si="0"/>
        <v>1</v>
      </c>
      <c r="F52" s="55">
        <f>Table1[[#This Row],[Skin_count]]/(SUM(Table1[Skin_count]))*100</f>
        <v>0</v>
      </c>
      <c r="G52" s="55">
        <f>Table1[[#This Row],[UTI_count]]/(SUM(Table1[UTI_count]))*100</f>
        <v>0.23752969121140144</v>
      </c>
      <c r="H52" s="55">
        <f t="shared" si="2"/>
        <v>0.12195121951219512</v>
      </c>
      <c r="I52"/>
    </row>
    <row r="53" spans="1:9" x14ac:dyDescent="0.35">
      <c r="A53" s="5" t="s">
        <v>60</v>
      </c>
      <c r="B53" s="5" t="s">
        <v>9</v>
      </c>
      <c r="C53" s="2">
        <v>0</v>
      </c>
      <c r="D53" s="2">
        <v>1</v>
      </c>
      <c r="E53" s="2">
        <f t="shared" si="0"/>
        <v>1</v>
      </c>
      <c r="F53" s="55">
        <f>Table1[[#This Row],[Skin_count]]/(SUM(Table1[Skin_count]))*100</f>
        <v>0</v>
      </c>
      <c r="G53" s="55">
        <f>Table1[[#This Row],[UTI_count]]/(SUM(Table1[UTI_count]))*100</f>
        <v>0.23752969121140144</v>
      </c>
      <c r="H53" s="55">
        <f t="shared" si="2"/>
        <v>0.12195121951219512</v>
      </c>
      <c r="I53"/>
    </row>
    <row r="54" spans="1:9" x14ac:dyDescent="0.35">
      <c r="A54" s="5" t="s">
        <v>61</v>
      </c>
      <c r="B54" s="3" t="s">
        <v>11</v>
      </c>
      <c r="C54" s="2">
        <v>0</v>
      </c>
      <c r="D54" s="2">
        <v>1</v>
      </c>
      <c r="E54" s="2">
        <f t="shared" si="0"/>
        <v>1</v>
      </c>
      <c r="F54" s="55">
        <f>Table1[[#This Row],[Skin_count]]/(SUM(Table1[Skin_count]))*100</f>
        <v>0</v>
      </c>
      <c r="G54" s="55">
        <f>Table1[[#This Row],[UTI_count]]/(SUM(Table1[UTI_count]))*100</f>
        <v>0.23752969121140144</v>
      </c>
      <c r="H54" s="55">
        <f t="shared" si="2"/>
        <v>0.12195121951219512</v>
      </c>
      <c r="I54"/>
    </row>
    <row r="55" spans="1:9" x14ac:dyDescent="0.35">
      <c r="A55" s="57" t="s">
        <v>62</v>
      </c>
      <c r="B55" s="58" t="s">
        <v>11</v>
      </c>
      <c r="C55" s="59">
        <v>0</v>
      </c>
      <c r="D55" s="59">
        <v>1</v>
      </c>
      <c r="E55" s="59">
        <f t="shared" si="0"/>
        <v>1</v>
      </c>
      <c r="F55" s="60">
        <f>Table1[[#This Row],[Skin_count]]/(SUM(Table1[Skin_count]))*100</f>
        <v>0</v>
      </c>
      <c r="G55" s="60">
        <f>Table1[[#This Row],[UTI_count]]/(SUM(Table1[UTI_count]))*100</f>
        <v>0.23752969121140144</v>
      </c>
      <c r="H55" s="60">
        <f t="shared" si="2"/>
        <v>0.12195121951219512</v>
      </c>
      <c r="I55"/>
    </row>
  </sheetData>
  <mergeCells count="1">
    <mergeCell ref="A1:E1"/>
  </mergeCells>
  <pageMargins left="0.7" right="0.7" top="0.75" bottom="0.75" header="0.3" footer="0.3"/>
  <pageSetup paperSize="9" scale="93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5"/>
  <sheetViews>
    <sheetView zoomScale="80" zoomScaleNormal="80" workbookViewId="0">
      <selection activeCell="C3" sqref="C3:C46"/>
    </sheetView>
  </sheetViews>
  <sheetFormatPr defaultRowHeight="14.5" x14ac:dyDescent="0.35"/>
  <cols>
    <col min="1" max="1" width="24.7265625" style="15" customWidth="1"/>
    <col min="2" max="3" width="22.90625" style="15" customWidth="1"/>
    <col min="4" max="4" width="8.6328125" style="15" bestFit="1" customWidth="1"/>
    <col min="5" max="5" width="14.6328125" style="15" bestFit="1" customWidth="1"/>
    <col min="6" max="6" width="11.7265625" style="15" bestFit="1" customWidth="1"/>
    <col min="7" max="7" width="8.6328125" style="15" bestFit="1" customWidth="1"/>
    <col min="8" max="8" width="13.90625" style="15" customWidth="1"/>
    <col min="9" max="9" width="12.1796875" style="15" customWidth="1"/>
    <col min="10" max="10" width="13.81640625" style="15" customWidth="1"/>
    <col min="11" max="11" width="13.7265625" style="15" customWidth="1"/>
    <col min="12" max="12" width="16.81640625" style="15" customWidth="1"/>
    <col min="13" max="13" width="17" style="15" customWidth="1"/>
    <col min="14" max="14" width="16.54296875" style="15" customWidth="1"/>
    <col min="15" max="15" width="13.54296875" style="15" customWidth="1"/>
    <col min="16" max="16" width="7.90625" style="15" bestFit="1" customWidth="1"/>
    <col min="17" max="17" width="17.90625" style="15" customWidth="1"/>
    <col min="18" max="18" width="16.7265625" style="15" customWidth="1"/>
    <col min="19" max="19" width="8.453125" style="15" bestFit="1" customWidth="1"/>
    <col min="20" max="20" width="8.26953125" style="15" bestFit="1" customWidth="1"/>
    <col min="21" max="21" width="17.81640625" style="15" customWidth="1"/>
    <col min="22" max="22" width="14.36328125" style="15" customWidth="1"/>
    <col min="23" max="23" width="16.54296875" style="15" customWidth="1"/>
    <col min="24" max="24" width="14" style="15" bestFit="1" customWidth="1"/>
    <col min="25" max="25" width="27.1796875" style="15" bestFit="1" customWidth="1"/>
    <col min="26" max="26" width="8.36328125" style="15" bestFit="1" customWidth="1"/>
    <col min="27" max="27" width="45.453125" style="15" bestFit="1" customWidth="1"/>
    <col min="28" max="28" width="10.08984375" style="22" bestFit="1" customWidth="1"/>
    <col min="29" max="29" width="26.26953125" style="18" customWidth="1"/>
    <col min="30" max="30" width="13.7265625" style="15" bestFit="1" customWidth="1"/>
    <col min="31" max="31" width="5" style="15" bestFit="1" customWidth="1"/>
    <col min="32" max="32" width="15" style="15" bestFit="1" customWidth="1"/>
    <col min="33" max="33" width="5.1796875" style="15" bestFit="1" customWidth="1"/>
    <col min="34" max="34" width="15.08984375" style="15" bestFit="1" customWidth="1"/>
    <col min="35" max="35" width="10.6328125" style="15" bestFit="1" customWidth="1"/>
    <col min="36" max="36" width="8.6328125" style="15" bestFit="1" customWidth="1"/>
    <col min="37" max="37" width="9.26953125" style="15" bestFit="1" customWidth="1"/>
    <col min="38" max="38" width="9.08984375" style="15" bestFit="1" customWidth="1"/>
    <col min="39" max="39" width="13.08984375" style="15" bestFit="1" customWidth="1"/>
    <col min="40" max="40" width="9.7265625" style="15" bestFit="1" customWidth="1"/>
    <col min="41" max="41" width="9" style="15" bestFit="1" customWidth="1"/>
    <col min="42" max="42" width="10.08984375" style="15" bestFit="1" customWidth="1"/>
    <col min="43" max="43" width="9.36328125" style="15" bestFit="1" customWidth="1"/>
    <col min="44" max="44" width="5.1796875" style="15" bestFit="1" customWidth="1"/>
    <col min="45" max="45" width="4.26953125" style="15" bestFit="1" customWidth="1"/>
    <col min="46" max="46" width="4.54296875" style="15" bestFit="1" customWidth="1"/>
    <col min="47" max="47" width="12.26953125" style="15" bestFit="1" customWidth="1"/>
    <col min="48" max="48" width="14.26953125" style="15" bestFit="1" customWidth="1"/>
    <col min="49" max="49" width="13.54296875" style="15" bestFit="1" customWidth="1"/>
    <col min="50" max="50" width="21.08984375" style="15" bestFit="1" customWidth="1"/>
    <col min="51" max="51" width="13.1796875" style="15" bestFit="1" customWidth="1"/>
    <col min="52" max="52" width="12" style="15" bestFit="1" customWidth="1"/>
    <col min="53" max="53" width="11.54296875" style="15" bestFit="1" customWidth="1"/>
    <col min="54" max="54" width="3.7265625" style="15" bestFit="1" customWidth="1"/>
    <col min="55" max="55" width="13.08984375" style="15" bestFit="1" customWidth="1"/>
    <col min="56" max="56" width="16.54296875" style="15" bestFit="1" customWidth="1"/>
    <col min="57" max="57" width="13.7265625" style="15" bestFit="1" customWidth="1"/>
    <col min="58" max="16384" width="8.7265625" style="15"/>
  </cols>
  <sheetData>
    <row r="1" spans="1:57" s="7" customFormat="1" ht="29" customHeight="1" thickBot="1" x14ac:dyDescent="0.4">
      <c r="A1" s="96" t="s">
        <v>968</v>
      </c>
      <c r="B1" s="96"/>
      <c r="C1" s="96"/>
      <c r="D1" s="96"/>
      <c r="E1" s="96"/>
      <c r="F1" s="96"/>
      <c r="G1" s="96"/>
      <c r="H1" s="63"/>
      <c r="I1" s="64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</row>
    <row r="2" spans="1:57" s="22" customFormat="1" ht="78" thickBot="1" x14ac:dyDescent="0.4">
      <c r="A2" s="65" t="s">
        <v>748</v>
      </c>
      <c r="B2" s="65" t="s">
        <v>1097</v>
      </c>
      <c r="C2" s="65" t="s">
        <v>1088</v>
      </c>
      <c r="D2" s="65" t="s">
        <v>881</v>
      </c>
      <c r="E2" s="65" t="s">
        <v>749</v>
      </c>
      <c r="F2" s="65" t="s">
        <v>750</v>
      </c>
      <c r="G2" s="65" t="s">
        <v>751</v>
      </c>
      <c r="H2" s="65" t="s">
        <v>752</v>
      </c>
      <c r="I2" s="65" t="s">
        <v>753</v>
      </c>
      <c r="J2" s="65" t="s">
        <v>882</v>
      </c>
      <c r="K2" s="65" t="s">
        <v>883</v>
      </c>
      <c r="L2" s="65" t="s">
        <v>884</v>
      </c>
      <c r="M2" s="65" t="s">
        <v>754</v>
      </c>
      <c r="N2" s="65" t="s">
        <v>755</v>
      </c>
      <c r="O2" s="65" t="s">
        <v>756</v>
      </c>
      <c r="P2" s="65" t="s">
        <v>885</v>
      </c>
      <c r="Q2" s="65" t="s">
        <v>757</v>
      </c>
      <c r="R2" s="65" t="s">
        <v>758</v>
      </c>
      <c r="S2" s="65" t="s">
        <v>759</v>
      </c>
      <c r="T2" s="65" t="s">
        <v>760</v>
      </c>
      <c r="U2" s="65" t="s">
        <v>886</v>
      </c>
      <c r="V2" s="65" t="s">
        <v>761</v>
      </c>
      <c r="W2" s="65" t="s">
        <v>762</v>
      </c>
      <c r="X2" s="65" t="s">
        <v>887</v>
      </c>
      <c r="Y2" s="93" t="s">
        <v>1096</v>
      </c>
      <c r="Z2" s="19"/>
      <c r="AA2" s="20"/>
      <c r="AB2" s="19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46.5" x14ac:dyDescent="0.35">
      <c r="A3" s="8" t="s">
        <v>766</v>
      </c>
      <c r="B3" s="8" t="str">
        <f>VLOOKUP(A3,'[1]SraRunTable (7)'!$A:$C,3,FALSE)</f>
        <v>SAMN32880396</v>
      </c>
      <c r="C3" s="8" t="str">
        <f>VLOOKUP(A3,'[1]SraRunTable (7)'!$A:$C,2,FALSE)</f>
        <v>SRR23195413</v>
      </c>
      <c r="D3" s="8" t="s">
        <v>767</v>
      </c>
      <c r="E3" s="9">
        <v>44288</v>
      </c>
      <c r="F3" s="9">
        <v>44307</v>
      </c>
      <c r="G3" s="8" t="s">
        <v>768</v>
      </c>
      <c r="H3" s="8">
        <v>4.5</v>
      </c>
      <c r="I3" s="8" t="s">
        <v>769</v>
      </c>
      <c r="J3" s="8"/>
      <c r="K3" s="8"/>
      <c r="L3" s="8">
        <v>104</v>
      </c>
      <c r="M3" s="8"/>
      <c r="N3" s="8"/>
      <c r="O3" s="8" t="s">
        <v>770</v>
      </c>
      <c r="P3" s="8" t="s">
        <v>63</v>
      </c>
      <c r="Q3" s="8" t="s">
        <v>771</v>
      </c>
      <c r="R3" s="14">
        <v>44343</v>
      </c>
      <c r="S3" s="10">
        <v>5</v>
      </c>
      <c r="T3" s="10" t="s">
        <v>772</v>
      </c>
      <c r="U3" s="10">
        <v>44.8</v>
      </c>
      <c r="V3" s="10">
        <f t="shared" ref="V3:V21" si="0">U3*9</f>
        <v>403.2</v>
      </c>
      <c r="W3" s="8">
        <v>89.6</v>
      </c>
      <c r="X3" s="8" t="s">
        <v>773</v>
      </c>
      <c r="Y3" s="10"/>
      <c r="Z3" s="10"/>
      <c r="AA3" s="10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</row>
    <row r="4" spans="1:57" ht="46.5" x14ac:dyDescent="0.35">
      <c r="A4" s="8" t="s">
        <v>774</v>
      </c>
      <c r="B4" s="8" t="str">
        <f>VLOOKUP(A4,'[1]SraRunTable (7)'!$A:$C,3,FALSE)</f>
        <v>SAMN32880397</v>
      </c>
      <c r="C4" s="8" t="str">
        <f>VLOOKUP(A4,'[1]SraRunTable (7)'!$A:$C,2,FALSE)</f>
        <v>SRR23195412</v>
      </c>
      <c r="D4" s="8" t="s">
        <v>767</v>
      </c>
      <c r="E4" s="9">
        <v>44333</v>
      </c>
      <c r="F4" s="9">
        <v>44334</v>
      </c>
      <c r="G4" s="8" t="s">
        <v>775</v>
      </c>
      <c r="H4" s="8">
        <v>3</v>
      </c>
      <c r="I4" s="8" t="s">
        <v>776</v>
      </c>
      <c r="J4" s="8"/>
      <c r="K4" s="8"/>
      <c r="L4" s="8">
        <v>8.6999999999999993</v>
      </c>
      <c r="M4" s="8"/>
      <c r="N4" s="8"/>
      <c r="O4" s="8" t="s">
        <v>770</v>
      </c>
      <c r="P4" s="8" t="s">
        <v>63</v>
      </c>
      <c r="Q4" s="8" t="s">
        <v>771</v>
      </c>
      <c r="R4" s="14">
        <v>44343</v>
      </c>
      <c r="S4" s="10">
        <v>8.6999999999999993</v>
      </c>
      <c r="T4" s="10" t="s">
        <v>777</v>
      </c>
      <c r="U4" s="10">
        <v>55</v>
      </c>
      <c r="V4" s="10">
        <f t="shared" si="0"/>
        <v>495</v>
      </c>
      <c r="W4" s="8">
        <v>110</v>
      </c>
      <c r="X4" s="8" t="s">
        <v>770</v>
      </c>
      <c r="Y4" s="10"/>
      <c r="Z4" s="10"/>
      <c r="AA4" s="8"/>
      <c r="AB4" s="10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</row>
    <row r="5" spans="1:57" ht="46.5" x14ac:dyDescent="0.35">
      <c r="A5" s="8" t="s">
        <v>780</v>
      </c>
      <c r="B5" s="8" t="str">
        <f>VLOOKUP(A5,'[1]SraRunTable (7)'!$A:$C,3,FALSE)</f>
        <v>SAMN32880398</v>
      </c>
      <c r="C5" s="8" t="str">
        <f>VLOOKUP(A5,'[1]SraRunTable (7)'!$A:$C,2,FALSE)</f>
        <v>SRR23195401</v>
      </c>
      <c r="D5" s="8" t="s">
        <v>767</v>
      </c>
      <c r="E5" s="9">
        <v>44335</v>
      </c>
      <c r="F5" s="9">
        <v>44340</v>
      </c>
      <c r="G5" s="8" t="s">
        <v>781</v>
      </c>
      <c r="H5" s="8">
        <v>3</v>
      </c>
      <c r="I5" s="8" t="s">
        <v>782</v>
      </c>
      <c r="J5" s="8"/>
      <c r="K5" s="8"/>
      <c r="L5" s="8">
        <v>72</v>
      </c>
      <c r="M5" s="8"/>
      <c r="N5" s="8"/>
      <c r="O5" s="8" t="s">
        <v>770</v>
      </c>
      <c r="P5" s="8" t="s">
        <v>63</v>
      </c>
      <c r="Q5" s="8" t="s">
        <v>771</v>
      </c>
      <c r="R5" s="11">
        <v>44343</v>
      </c>
      <c r="S5" s="8">
        <v>4.8</v>
      </c>
      <c r="T5" s="8" t="s">
        <v>783</v>
      </c>
      <c r="U5" s="8">
        <v>6.5</v>
      </c>
      <c r="V5" s="10">
        <f t="shared" si="0"/>
        <v>58.5</v>
      </c>
      <c r="W5" s="8">
        <v>117</v>
      </c>
      <c r="X5" s="8" t="s">
        <v>770</v>
      </c>
      <c r="Y5" s="8"/>
      <c r="Z5" s="8"/>
      <c r="AA5" s="8"/>
      <c r="AB5" s="10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</row>
    <row r="6" spans="1:57" ht="17.5" x14ac:dyDescent="0.35">
      <c r="A6" s="8" t="s">
        <v>784</v>
      </c>
      <c r="B6" s="8" t="e">
        <f>VLOOKUP(A6,'[1]SraRunTable (7)'!$A:$C,3,FALSE)</f>
        <v>#N/A</v>
      </c>
      <c r="C6" s="8" t="e">
        <f>VLOOKUP(A6,'[1]SraRunTable (7)'!$A:$C,2,FALSE)</f>
        <v>#N/A</v>
      </c>
      <c r="D6" s="8" t="s">
        <v>767</v>
      </c>
      <c r="E6" s="9">
        <v>44371</v>
      </c>
      <c r="F6" s="9">
        <v>44376</v>
      </c>
      <c r="G6" s="8" t="s">
        <v>785</v>
      </c>
      <c r="H6" s="10">
        <v>0.75</v>
      </c>
      <c r="I6" s="8" t="s">
        <v>786</v>
      </c>
      <c r="J6" s="8">
        <v>0.41</v>
      </c>
      <c r="K6" s="8">
        <v>0.27</v>
      </c>
      <c r="L6" s="8">
        <v>0</v>
      </c>
      <c r="M6" s="8"/>
      <c r="N6" s="8"/>
      <c r="O6" s="8" t="s">
        <v>773</v>
      </c>
      <c r="P6" s="8"/>
      <c r="Q6" s="8"/>
      <c r="R6" s="14"/>
      <c r="S6" s="10"/>
      <c r="T6" s="10"/>
      <c r="U6" s="10"/>
      <c r="V6" s="10">
        <f t="shared" si="0"/>
        <v>0</v>
      </c>
      <c r="W6" s="8"/>
      <c r="X6" s="8" t="s">
        <v>770</v>
      </c>
      <c r="Y6" s="10"/>
      <c r="Z6" s="10"/>
      <c r="AA6" s="10"/>
      <c r="AB6" s="10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</row>
    <row r="7" spans="1:57" ht="31" x14ac:dyDescent="0.35">
      <c r="A7" s="8" t="s">
        <v>787</v>
      </c>
      <c r="B7" s="8" t="e">
        <f>VLOOKUP(A7,'[1]SraRunTable (7)'!$A:$C,3,FALSE)</f>
        <v>#N/A</v>
      </c>
      <c r="C7" s="8" t="e">
        <f>VLOOKUP(A7,'[1]SraRunTable (7)'!$A:$C,2,FALSE)</f>
        <v>#N/A</v>
      </c>
      <c r="D7" s="8" t="s">
        <v>767</v>
      </c>
      <c r="E7" s="9">
        <v>44365</v>
      </c>
      <c r="F7" s="9">
        <v>44376</v>
      </c>
      <c r="G7" s="8" t="s">
        <v>788</v>
      </c>
      <c r="H7" s="8">
        <v>3</v>
      </c>
      <c r="I7" s="10"/>
      <c r="J7" s="8">
        <v>0.14000000000000001</v>
      </c>
      <c r="K7" s="8">
        <v>0.23</v>
      </c>
      <c r="L7" s="8">
        <v>0</v>
      </c>
      <c r="M7" s="8"/>
      <c r="N7" s="8"/>
      <c r="O7" s="8" t="s">
        <v>773</v>
      </c>
      <c r="P7" s="8"/>
      <c r="Q7" s="8"/>
      <c r="R7" s="11"/>
      <c r="S7" s="8"/>
      <c r="T7" s="8"/>
      <c r="U7" s="8"/>
      <c r="V7" s="10">
        <f t="shared" si="0"/>
        <v>0</v>
      </c>
      <c r="W7" s="8"/>
      <c r="X7" s="8" t="s">
        <v>770</v>
      </c>
      <c r="Y7" s="8"/>
      <c r="Z7" s="8"/>
      <c r="AA7" s="8"/>
      <c r="AB7" s="8"/>
      <c r="AC7" s="10"/>
      <c r="AD7" s="12"/>
      <c r="AE7" s="12"/>
      <c r="AF7" s="10"/>
      <c r="AG7" s="12"/>
      <c r="AH7" s="10"/>
      <c r="AI7" s="10"/>
      <c r="AJ7" s="10"/>
      <c r="AK7" s="12"/>
      <c r="AL7" s="10"/>
      <c r="AM7" s="12"/>
      <c r="AN7" s="10"/>
      <c r="AO7" s="10"/>
      <c r="AP7" s="12"/>
      <c r="AQ7" s="12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</row>
    <row r="8" spans="1:57" ht="46.5" x14ac:dyDescent="0.35">
      <c r="A8" s="8" t="s">
        <v>790</v>
      </c>
      <c r="B8" s="8" t="str">
        <f>VLOOKUP(A8,'[1]SraRunTable (7)'!$A:$C,3,FALSE)</f>
        <v>SAMN32880399</v>
      </c>
      <c r="C8" s="8" t="str">
        <f>VLOOKUP(A8,'[1]SraRunTable (7)'!$A:$C,2,FALSE)</f>
        <v>SRR23195390</v>
      </c>
      <c r="D8" s="8" t="s">
        <v>767</v>
      </c>
      <c r="E8" s="9">
        <v>44369</v>
      </c>
      <c r="F8" s="9">
        <v>44376</v>
      </c>
      <c r="G8" s="8" t="s">
        <v>791</v>
      </c>
      <c r="H8" s="8">
        <v>3</v>
      </c>
      <c r="I8" s="8" t="s">
        <v>792</v>
      </c>
      <c r="J8" s="8">
        <v>1.82</v>
      </c>
      <c r="K8" s="8">
        <v>2.15</v>
      </c>
      <c r="L8" s="8">
        <v>51.4</v>
      </c>
      <c r="M8" s="8">
        <v>1.95</v>
      </c>
      <c r="N8" s="8">
        <v>2.12</v>
      </c>
      <c r="O8" s="8" t="s">
        <v>770</v>
      </c>
      <c r="P8" s="8" t="s">
        <v>63</v>
      </c>
      <c r="Q8" s="8" t="s">
        <v>771</v>
      </c>
      <c r="R8" s="14">
        <v>44419</v>
      </c>
      <c r="S8" s="10">
        <v>5.14</v>
      </c>
      <c r="T8" s="10" t="s">
        <v>777</v>
      </c>
      <c r="U8" s="10">
        <v>40.6</v>
      </c>
      <c r="V8" s="10">
        <f t="shared" si="0"/>
        <v>365.40000000000003</v>
      </c>
      <c r="W8" s="8" t="s">
        <v>793</v>
      </c>
      <c r="X8" s="8" t="s">
        <v>770</v>
      </c>
      <c r="Y8" s="10"/>
      <c r="Z8" s="10"/>
      <c r="AA8" s="10"/>
      <c r="AB8" s="10"/>
      <c r="AC8" s="10"/>
      <c r="AD8" s="10"/>
      <c r="AE8" s="10"/>
      <c r="AF8" s="12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</row>
    <row r="9" spans="1:57" ht="46.5" x14ac:dyDescent="0.35">
      <c r="A9" s="8" t="s">
        <v>796</v>
      </c>
      <c r="B9" s="8" t="str">
        <f>VLOOKUP(A9,'[1]SraRunTable (7)'!$A:$C,3,FALSE)</f>
        <v>SAMN32880400</v>
      </c>
      <c r="C9" s="8" t="str">
        <f>VLOOKUP(A9,'[1]SraRunTable (7)'!$A:$C,2,FALSE)</f>
        <v>SRR23195379</v>
      </c>
      <c r="D9" s="8" t="s">
        <v>767</v>
      </c>
      <c r="E9" s="9">
        <v>44357</v>
      </c>
      <c r="F9" s="9">
        <v>44376</v>
      </c>
      <c r="G9" s="8" t="s">
        <v>797</v>
      </c>
      <c r="H9" s="10">
        <v>3</v>
      </c>
      <c r="I9" s="8" t="s">
        <v>798</v>
      </c>
      <c r="J9" s="8">
        <v>0.65</v>
      </c>
      <c r="K9" s="8">
        <v>0.78</v>
      </c>
      <c r="L9" s="8">
        <v>0.9</v>
      </c>
      <c r="M9" s="8">
        <v>2.68</v>
      </c>
      <c r="N9" s="8">
        <v>0.74</v>
      </c>
      <c r="O9" s="8" t="s">
        <v>770</v>
      </c>
      <c r="P9" s="8" t="s">
        <v>63</v>
      </c>
      <c r="Q9" s="8" t="s">
        <v>771</v>
      </c>
      <c r="R9" s="14">
        <v>44419</v>
      </c>
      <c r="S9" s="10">
        <v>2.7</v>
      </c>
      <c r="T9" s="10" t="s">
        <v>783</v>
      </c>
      <c r="U9" s="10">
        <v>0</v>
      </c>
      <c r="V9" s="10">
        <f t="shared" si="0"/>
        <v>0</v>
      </c>
      <c r="W9" s="8" t="s">
        <v>793</v>
      </c>
      <c r="X9" s="8" t="s">
        <v>770</v>
      </c>
      <c r="Y9" s="10"/>
      <c r="Z9" s="10"/>
      <c r="AA9" s="10"/>
      <c r="AB9" s="10"/>
      <c r="AC9" s="10"/>
      <c r="AD9" s="10"/>
      <c r="AE9" s="10"/>
      <c r="AF9" s="12"/>
      <c r="AG9" s="10"/>
      <c r="AH9" s="10"/>
      <c r="AI9" s="10"/>
      <c r="AJ9" s="12"/>
      <c r="AK9" s="10"/>
      <c r="AL9" s="10"/>
      <c r="AM9" s="12"/>
      <c r="AN9" s="10"/>
      <c r="AO9" s="10"/>
      <c r="AP9" s="12"/>
      <c r="AQ9" s="10"/>
      <c r="AR9" s="10"/>
      <c r="AS9" s="10"/>
      <c r="AT9" s="10"/>
      <c r="AU9" s="10"/>
      <c r="AV9" s="10"/>
      <c r="AW9" s="10"/>
      <c r="AX9" s="12"/>
      <c r="AY9" s="10"/>
      <c r="AZ9" s="12"/>
      <c r="BA9" s="10"/>
      <c r="BB9" s="10"/>
      <c r="BC9" s="10"/>
      <c r="BD9" s="10"/>
      <c r="BE9" s="10"/>
    </row>
    <row r="10" spans="1:57" ht="46.5" x14ac:dyDescent="0.35">
      <c r="A10" s="8" t="s">
        <v>800</v>
      </c>
      <c r="B10" s="8" t="str">
        <f>VLOOKUP(A10,'[1]SraRunTable (7)'!$A:$C,3,FALSE)</f>
        <v>SAMN32880401</v>
      </c>
      <c r="C10" s="8" t="str">
        <f>VLOOKUP(A10,'[1]SraRunTable (7)'!$A:$C,2,FALSE)</f>
        <v>SRR23195375</v>
      </c>
      <c r="D10" s="8" t="s">
        <v>767</v>
      </c>
      <c r="E10" s="9">
        <v>44362</v>
      </c>
      <c r="F10" s="9">
        <v>44376</v>
      </c>
      <c r="G10" s="8" t="s">
        <v>801</v>
      </c>
      <c r="H10" s="8">
        <v>3</v>
      </c>
      <c r="I10" s="8" t="s">
        <v>802</v>
      </c>
      <c r="J10" s="8">
        <v>1.1100000000000001</v>
      </c>
      <c r="K10" s="8">
        <v>1.22</v>
      </c>
      <c r="L10" s="8">
        <v>0.7</v>
      </c>
      <c r="M10" s="8">
        <v>3.07</v>
      </c>
      <c r="N10" s="8">
        <v>0.69</v>
      </c>
      <c r="O10" s="8" t="s">
        <v>770</v>
      </c>
      <c r="P10" s="8" t="s">
        <v>63</v>
      </c>
      <c r="Q10" s="8" t="s">
        <v>771</v>
      </c>
      <c r="R10" s="14">
        <v>44419</v>
      </c>
      <c r="S10" s="8">
        <v>2.286</v>
      </c>
      <c r="T10" s="8" t="s">
        <v>803</v>
      </c>
      <c r="U10" s="8">
        <v>41</v>
      </c>
      <c r="V10" s="10">
        <f t="shared" si="0"/>
        <v>369</v>
      </c>
      <c r="W10" s="8" t="s">
        <v>793</v>
      </c>
      <c r="X10" s="8" t="s">
        <v>770</v>
      </c>
      <c r="Y10" s="8"/>
      <c r="Z10" s="8"/>
      <c r="AA10" s="8"/>
      <c r="AB10" s="8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</row>
    <row r="11" spans="1:57" ht="46.5" x14ac:dyDescent="0.35">
      <c r="A11" s="8" t="s">
        <v>805</v>
      </c>
      <c r="B11" s="8" t="str">
        <f>VLOOKUP(A11,'[1]SraRunTable (7)'!$A:$C,3,FALSE)</f>
        <v>SAMN32880402</v>
      </c>
      <c r="C11" s="8" t="str">
        <f>VLOOKUP(A11,'[1]SraRunTable (7)'!$A:$C,2,FALSE)</f>
        <v>SRR23195374</v>
      </c>
      <c r="D11" s="8" t="s">
        <v>767</v>
      </c>
      <c r="E11" s="9">
        <v>44365</v>
      </c>
      <c r="F11" s="9">
        <v>44376</v>
      </c>
      <c r="G11" s="8" t="s">
        <v>782</v>
      </c>
      <c r="H11" s="8">
        <v>3</v>
      </c>
      <c r="I11" s="8" t="s">
        <v>806</v>
      </c>
      <c r="J11" s="8">
        <v>1.65</v>
      </c>
      <c r="K11" s="8">
        <v>1.27</v>
      </c>
      <c r="L11" s="8">
        <v>17.7</v>
      </c>
      <c r="M11" s="8">
        <v>3.66</v>
      </c>
      <c r="N11" s="8">
        <v>0.7</v>
      </c>
      <c r="O11" s="8" t="s">
        <v>770</v>
      </c>
      <c r="P11" s="8" t="s">
        <v>63</v>
      </c>
      <c r="Q11" s="8" t="s">
        <v>771</v>
      </c>
      <c r="R11" s="14">
        <v>44419</v>
      </c>
      <c r="S11" s="8">
        <v>4.4000000000000004</v>
      </c>
      <c r="T11" s="8" t="s">
        <v>807</v>
      </c>
      <c r="U11" s="8">
        <v>42.4</v>
      </c>
      <c r="V11" s="10">
        <f t="shared" si="0"/>
        <v>381.59999999999997</v>
      </c>
      <c r="W11" s="8" t="s">
        <v>793</v>
      </c>
      <c r="X11" s="8" t="s">
        <v>770</v>
      </c>
      <c r="Y11" s="8"/>
      <c r="Z11" s="8"/>
      <c r="AA11" s="8"/>
      <c r="AB11" s="8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</row>
    <row r="12" spans="1:57" ht="46.5" x14ac:dyDescent="0.35">
      <c r="A12" s="8" t="s">
        <v>809</v>
      </c>
      <c r="B12" s="8" t="str">
        <f>VLOOKUP(A12,'[1]SraRunTable (7)'!$A:$C,3,FALSE)</f>
        <v>SAMN32880403</v>
      </c>
      <c r="C12" s="8" t="str">
        <f>VLOOKUP(A12,'[1]SraRunTable (7)'!$A:$C,2,FALSE)</f>
        <v>SRR23195373</v>
      </c>
      <c r="D12" s="8" t="s">
        <v>767</v>
      </c>
      <c r="E12" s="9">
        <v>44364</v>
      </c>
      <c r="F12" s="9">
        <v>44376</v>
      </c>
      <c r="G12" s="8" t="s">
        <v>810</v>
      </c>
      <c r="H12" s="8">
        <v>3</v>
      </c>
      <c r="I12" s="8" t="s">
        <v>811</v>
      </c>
      <c r="J12" s="8">
        <v>1.19</v>
      </c>
      <c r="K12" s="8">
        <v>1.42</v>
      </c>
      <c r="L12" s="8">
        <v>0.95</v>
      </c>
      <c r="M12" s="8">
        <v>0.47</v>
      </c>
      <c r="N12" s="8">
        <v>0.21</v>
      </c>
      <c r="O12" s="8" t="s">
        <v>770</v>
      </c>
      <c r="P12" s="8" t="s">
        <v>63</v>
      </c>
      <c r="Q12" s="8" t="s">
        <v>771</v>
      </c>
      <c r="R12" s="14">
        <v>44419</v>
      </c>
      <c r="S12" s="8">
        <v>2.8620000000000001</v>
      </c>
      <c r="T12" s="8" t="s">
        <v>812</v>
      </c>
      <c r="U12" s="8">
        <v>8.42</v>
      </c>
      <c r="V12" s="10">
        <f t="shared" si="0"/>
        <v>75.78</v>
      </c>
      <c r="W12" s="8" t="s">
        <v>793</v>
      </c>
      <c r="X12" s="8" t="s">
        <v>770</v>
      </c>
      <c r="Y12" s="8"/>
      <c r="Z12" s="8"/>
      <c r="AA12" s="8"/>
      <c r="AB12" s="8"/>
      <c r="AC12" s="10"/>
      <c r="AD12" s="10"/>
      <c r="AE12" s="10"/>
      <c r="AF12" s="12"/>
      <c r="AG12" s="10"/>
      <c r="AH12" s="12"/>
      <c r="AI12" s="10"/>
      <c r="AJ12" s="12"/>
      <c r="AK12" s="10"/>
      <c r="AL12" s="10"/>
      <c r="AM12" s="12"/>
      <c r="AN12" s="10"/>
      <c r="AO12" s="10"/>
      <c r="AP12" s="12"/>
      <c r="AQ12" s="10"/>
      <c r="AR12" s="10"/>
      <c r="AS12" s="12"/>
      <c r="AT12" s="10"/>
      <c r="AU12" s="10"/>
      <c r="AV12" s="10"/>
      <c r="AW12" s="10"/>
      <c r="AX12" s="12"/>
      <c r="AY12" s="12"/>
      <c r="AZ12" s="12"/>
      <c r="BA12" s="10"/>
      <c r="BB12" s="10"/>
      <c r="BC12" s="10"/>
      <c r="BD12" s="10"/>
      <c r="BE12" s="10"/>
    </row>
    <row r="13" spans="1:57" ht="46.5" x14ac:dyDescent="0.35">
      <c r="A13" s="8" t="s">
        <v>814</v>
      </c>
      <c r="B13" s="8" t="str">
        <f>VLOOKUP(A13,'[1]SraRunTable (7)'!$A:$C,3,FALSE)</f>
        <v>SAMN32880404</v>
      </c>
      <c r="C13" s="8" t="str">
        <f>VLOOKUP(A13,'[1]SraRunTable (7)'!$A:$C,2,FALSE)</f>
        <v>SRR23195372</v>
      </c>
      <c r="D13" s="8" t="s">
        <v>767</v>
      </c>
      <c r="E13" s="9">
        <v>44371</v>
      </c>
      <c r="F13" s="9">
        <v>44376</v>
      </c>
      <c r="G13" s="8" t="s">
        <v>788</v>
      </c>
      <c r="H13" s="8">
        <v>4.5</v>
      </c>
      <c r="I13" s="10"/>
      <c r="J13" s="8">
        <v>1.28</v>
      </c>
      <c r="K13" s="8">
        <v>0.91</v>
      </c>
      <c r="L13" s="8">
        <v>5.72</v>
      </c>
      <c r="M13" s="8">
        <v>1.49</v>
      </c>
      <c r="N13" s="8">
        <v>1.03</v>
      </c>
      <c r="O13" s="8" t="s">
        <v>770</v>
      </c>
      <c r="P13" s="8" t="s">
        <v>63</v>
      </c>
      <c r="Q13" s="8" t="s">
        <v>771</v>
      </c>
      <c r="R13" s="14">
        <v>44419</v>
      </c>
      <c r="S13" s="8">
        <v>5.72</v>
      </c>
      <c r="T13" s="8" t="s">
        <v>815</v>
      </c>
      <c r="U13" s="8">
        <v>0.33200000000000002</v>
      </c>
      <c r="V13" s="10">
        <f t="shared" si="0"/>
        <v>2.988</v>
      </c>
      <c r="W13" s="8" t="s">
        <v>793</v>
      </c>
      <c r="X13" s="8" t="s">
        <v>770</v>
      </c>
      <c r="Y13" s="8"/>
      <c r="Z13" s="8"/>
      <c r="AA13" s="8"/>
      <c r="AB13" s="8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</row>
    <row r="14" spans="1:57" ht="46.5" x14ac:dyDescent="0.35">
      <c r="A14" s="8" t="s">
        <v>816</v>
      </c>
      <c r="B14" s="8" t="str">
        <f>VLOOKUP(A14,'[1]SraRunTable (7)'!$A:$C,3,FALSE)</f>
        <v>SAMN32880405</v>
      </c>
      <c r="C14" s="8" t="str">
        <f>VLOOKUP(A14,'[1]SraRunTable (7)'!$A:$C,2,FALSE)</f>
        <v>SRR23195371</v>
      </c>
      <c r="D14" s="8" t="s">
        <v>767</v>
      </c>
      <c r="E14" s="9">
        <v>44375</v>
      </c>
      <c r="F14" s="9">
        <v>44385</v>
      </c>
      <c r="G14" s="8" t="s">
        <v>817</v>
      </c>
      <c r="H14" s="8">
        <v>3</v>
      </c>
      <c r="I14" s="8" t="s">
        <v>818</v>
      </c>
      <c r="J14" s="8">
        <v>1.6</v>
      </c>
      <c r="K14" s="8">
        <v>0.59</v>
      </c>
      <c r="L14" s="8">
        <v>4.2</v>
      </c>
      <c r="M14" s="8">
        <v>1.76</v>
      </c>
      <c r="N14" s="8">
        <v>1.41</v>
      </c>
      <c r="O14" s="8" t="s">
        <v>770</v>
      </c>
      <c r="P14" s="8" t="s">
        <v>63</v>
      </c>
      <c r="Q14" s="8" t="s">
        <v>771</v>
      </c>
      <c r="R14" s="11">
        <v>44419</v>
      </c>
      <c r="S14" s="8">
        <v>4.2</v>
      </c>
      <c r="T14" s="8" t="s">
        <v>819</v>
      </c>
      <c r="U14" s="8">
        <v>36.4</v>
      </c>
      <c r="V14" s="10">
        <f t="shared" si="0"/>
        <v>327.59999999999997</v>
      </c>
      <c r="W14" s="8" t="s">
        <v>793</v>
      </c>
      <c r="X14" s="8" t="s">
        <v>770</v>
      </c>
      <c r="Y14" s="8"/>
      <c r="Z14" s="8"/>
      <c r="AA14" s="8"/>
      <c r="AB14" s="8"/>
      <c r="AC14" s="13"/>
      <c r="AD14" s="8"/>
      <c r="AE14" s="8"/>
      <c r="AF14" s="13"/>
      <c r="AG14" s="8"/>
      <c r="AH14" s="13"/>
      <c r="AI14" s="8"/>
      <c r="AJ14" s="13"/>
      <c r="AK14" s="8"/>
      <c r="AL14" s="8"/>
      <c r="AM14" s="8"/>
      <c r="AN14" s="8"/>
      <c r="AO14" s="8"/>
      <c r="AP14" s="8"/>
      <c r="AQ14" s="8"/>
      <c r="AR14" s="8"/>
      <c r="AS14" s="13"/>
      <c r="AT14" s="8"/>
      <c r="AU14" s="8"/>
      <c r="AV14" s="8"/>
      <c r="AW14" s="8"/>
      <c r="AX14" s="13"/>
      <c r="AY14" s="13"/>
      <c r="AZ14" s="13"/>
      <c r="BA14" s="8"/>
      <c r="BB14" s="8"/>
      <c r="BC14" s="8"/>
      <c r="BD14" s="8"/>
      <c r="BE14" s="8"/>
    </row>
    <row r="15" spans="1:57" ht="46.5" x14ac:dyDescent="0.35">
      <c r="A15" s="8" t="s">
        <v>820</v>
      </c>
      <c r="B15" s="8" t="str">
        <f>VLOOKUP(A15,'[1]SraRunTable (7)'!$A:$C,3,FALSE)</f>
        <v>SAMN32880406</v>
      </c>
      <c r="C15" s="8" t="str">
        <f>VLOOKUP(A15,'[1]SraRunTable (7)'!$A:$C,2,FALSE)</f>
        <v>SRR23195411</v>
      </c>
      <c r="D15" s="8" t="s">
        <v>767</v>
      </c>
      <c r="E15" s="9">
        <v>44378</v>
      </c>
      <c r="F15" s="9">
        <v>44385</v>
      </c>
      <c r="G15" s="13">
        <v>0</v>
      </c>
      <c r="H15" s="8">
        <v>4</v>
      </c>
      <c r="I15" s="8">
        <v>0</v>
      </c>
      <c r="J15" s="8">
        <v>2.1</v>
      </c>
      <c r="K15" s="8">
        <v>0.06</v>
      </c>
      <c r="L15" s="8">
        <v>0.2</v>
      </c>
      <c r="M15" s="8">
        <v>1.33</v>
      </c>
      <c r="N15" s="8">
        <v>0.56999999999999995</v>
      </c>
      <c r="O15" s="8" t="s">
        <v>770</v>
      </c>
      <c r="P15" s="8" t="s">
        <v>63</v>
      </c>
      <c r="Q15" s="8" t="s">
        <v>771</v>
      </c>
      <c r="R15" s="11" t="s">
        <v>821</v>
      </c>
      <c r="S15" s="8"/>
      <c r="T15" s="8" t="s">
        <v>772</v>
      </c>
      <c r="U15" s="8">
        <v>0.624</v>
      </c>
      <c r="V15" s="10">
        <f t="shared" si="0"/>
        <v>5.6159999999999997</v>
      </c>
      <c r="W15" s="8" t="s">
        <v>793</v>
      </c>
      <c r="X15" s="8" t="s">
        <v>770</v>
      </c>
      <c r="Y15" s="8"/>
      <c r="Z15" s="8"/>
      <c r="AA15" s="8"/>
      <c r="AB15" s="8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</row>
    <row r="16" spans="1:57" ht="46.5" x14ac:dyDescent="0.35">
      <c r="A16" s="8" t="s">
        <v>823</v>
      </c>
      <c r="B16" s="8" t="str">
        <f>VLOOKUP(A16,'[1]SraRunTable (7)'!$A:$C,3,FALSE)</f>
        <v>SAMN32880407</v>
      </c>
      <c r="C16" s="8" t="str">
        <f>VLOOKUP(A16,'[1]SraRunTable (7)'!$A:$C,2,FALSE)</f>
        <v>SRR23195410</v>
      </c>
      <c r="D16" s="8" t="s">
        <v>767</v>
      </c>
      <c r="E16" s="9">
        <v>44376</v>
      </c>
      <c r="F16" s="9">
        <v>44385</v>
      </c>
      <c r="G16" s="8" t="s">
        <v>824</v>
      </c>
      <c r="H16" s="10">
        <v>4.5</v>
      </c>
      <c r="I16" s="8" t="s">
        <v>825</v>
      </c>
      <c r="J16" s="8">
        <v>2.0699999999999998</v>
      </c>
      <c r="K16" s="8">
        <v>0.13</v>
      </c>
      <c r="L16" s="10">
        <v>0.218</v>
      </c>
      <c r="M16" s="8">
        <v>1.91</v>
      </c>
      <c r="N16" s="8">
        <v>0.24</v>
      </c>
      <c r="O16" s="8" t="s">
        <v>770</v>
      </c>
      <c r="P16" s="8" t="s">
        <v>63</v>
      </c>
      <c r="Q16" s="8" t="s">
        <v>771</v>
      </c>
      <c r="R16" s="11" t="s">
        <v>821</v>
      </c>
      <c r="S16" s="10"/>
      <c r="T16" s="10" t="s">
        <v>777</v>
      </c>
      <c r="U16" s="10">
        <v>1.74</v>
      </c>
      <c r="V16" s="10">
        <f t="shared" si="0"/>
        <v>15.66</v>
      </c>
      <c r="W16" s="8" t="s">
        <v>793</v>
      </c>
      <c r="X16" s="8" t="s">
        <v>770</v>
      </c>
      <c r="Y16" s="10"/>
      <c r="Z16" s="10"/>
      <c r="AA16" s="10"/>
      <c r="AB16" s="10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</row>
    <row r="17" spans="1:57" ht="46.5" x14ac:dyDescent="0.35">
      <c r="A17" s="8" t="s">
        <v>826</v>
      </c>
      <c r="B17" s="8" t="str">
        <f>VLOOKUP(A17,'[1]SraRunTable (7)'!$A:$C,3,FALSE)</f>
        <v>SAMN32880408</v>
      </c>
      <c r="C17" s="8" t="str">
        <f>VLOOKUP(A17,'[1]SraRunTable (7)'!$A:$C,2,FALSE)</f>
        <v>SRR23195409</v>
      </c>
      <c r="D17" s="8" t="s">
        <v>767</v>
      </c>
      <c r="E17" s="9">
        <v>44378</v>
      </c>
      <c r="F17" s="9">
        <v>44385</v>
      </c>
      <c r="G17" s="8">
        <v>1</v>
      </c>
      <c r="H17" s="8">
        <v>3</v>
      </c>
      <c r="I17" s="8">
        <v>1</v>
      </c>
      <c r="J17" s="8">
        <v>1.1499999999999999</v>
      </c>
      <c r="K17" s="8">
        <v>0.33</v>
      </c>
      <c r="L17" s="8">
        <v>6.28</v>
      </c>
      <c r="M17" s="8">
        <v>1.52</v>
      </c>
      <c r="N17" s="8">
        <v>1.1200000000000001</v>
      </c>
      <c r="O17" s="8" t="s">
        <v>770</v>
      </c>
      <c r="P17" s="8" t="s">
        <v>63</v>
      </c>
      <c r="Q17" s="8" t="s">
        <v>771</v>
      </c>
      <c r="R17" s="11" t="s">
        <v>821</v>
      </c>
      <c r="S17" s="8"/>
      <c r="T17" s="8" t="s">
        <v>783</v>
      </c>
      <c r="U17" s="8">
        <v>9.4600000000000009</v>
      </c>
      <c r="V17" s="10">
        <f t="shared" si="0"/>
        <v>85.140000000000015</v>
      </c>
      <c r="W17" s="8" t="s">
        <v>793</v>
      </c>
      <c r="X17" s="8" t="s">
        <v>770</v>
      </c>
      <c r="Y17" s="10"/>
      <c r="Z17" s="10"/>
      <c r="AA17" s="10"/>
      <c r="AB17" s="8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</row>
    <row r="18" spans="1:57" ht="46.5" x14ac:dyDescent="0.35">
      <c r="A18" s="8" t="s">
        <v>827</v>
      </c>
      <c r="B18" s="8" t="str">
        <f>VLOOKUP(A18,'[1]SraRunTable (7)'!$A:$C,3,FALSE)</f>
        <v>SAMN32880409</v>
      </c>
      <c r="C18" s="8" t="str">
        <f>VLOOKUP(A18,'[1]SraRunTable (7)'!$A:$C,2,FALSE)</f>
        <v>SRR23195408</v>
      </c>
      <c r="D18" s="8" t="s">
        <v>767</v>
      </c>
      <c r="E18" s="9">
        <v>44382</v>
      </c>
      <c r="F18" s="9">
        <v>44385</v>
      </c>
      <c r="G18" s="8" t="s">
        <v>828</v>
      </c>
      <c r="H18" s="8">
        <v>4.5</v>
      </c>
      <c r="I18" s="8" t="s">
        <v>829</v>
      </c>
      <c r="J18" s="8">
        <v>1.19</v>
      </c>
      <c r="K18" s="8">
        <v>1.1599999999999999</v>
      </c>
      <c r="L18" s="10">
        <v>130</v>
      </c>
      <c r="M18" s="8">
        <v>2.0699999999999998</v>
      </c>
      <c r="N18" s="8">
        <v>3.04</v>
      </c>
      <c r="O18" s="8" t="s">
        <v>770</v>
      </c>
      <c r="P18" s="8" t="s">
        <v>63</v>
      </c>
      <c r="Q18" s="8" t="s">
        <v>771</v>
      </c>
      <c r="R18" s="11" t="s">
        <v>821</v>
      </c>
      <c r="S18" s="10"/>
      <c r="T18" s="10" t="s">
        <v>803</v>
      </c>
      <c r="U18" s="10">
        <v>56</v>
      </c>
      <c r="V18" s="10">
        <f t="shared" si="0"/>
        <v>504</v>
      </c>
      <c r="W18" s="8" t="s">
        <v>793</v>
      </c>
      <c r="X18" s="8" t="s">
        <v>770</v>
      </c>
      <c r="Y18" s="10"/>
      <c r="Z18" s="10"/>
      <c r="AA18" s="10"/>
      <c r="AB18" s="10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</row>
    <row r="19" spans="1:57" ht="17.5" x14ac:dyDescent="0.35">
      <c r="A19" s="8" t="s">
        <v>830</v>
      </c>
      <c r="B19" s="8" t="e">
        <f>VLOOKUP(A19,'[1]SraRunTable (7)'!$A:$C,3,FALSE)</f>
        <v>#N/A</v>
      </c>
      <c r="C19" s="8" t="e">
        <f>VLOOKUP(A19,'[1]SraRunTable (7)'!$A:$C,2,FALSE)</f>
        <v>#N/A</v>
      </c>
      <c r="D19" s="8" t="s">
        <v>767</v>
      </c>
      <c r="E19" s="9">
        <v>44376</v>
      </c>
      <c r="F19" s="9">
        <v>44385</v>
      </c>
      <c r="G19" s="8" t="s">
        <v>831</v>
      </c>
      <c r="H19" s="10">
        <v>0.8</v>
      </c>
      <c r="I19" s="8" t="s">
        <v>832</v>
      </c>
      <c r="J19" s="8">
        <v>1.62</v>
      </c>
      <c r="K19" s="8">
        <v>0.22</v>
      </c>
      <c r="L19" s="10">
        <v>0</v>
      </c>
      <c r="M19" s="8">
        <v>1.53</v>
      </c>
      <c r="N19" s="8">
        <v>0.39</v>
      </c>
      <c r="O19" s="8" t="s">
        <v>773</v>
      </c>
      <c r="P19" s="8"/>
      <c r="Q19" s="8"/>
      <c r="R19" s="14"/>
      <c r="S19" s="10"/>
      <c r="T19" s="10"/>
      <c r="U19" s="10"/>
      <c r="V19" s="10">
        <f t="shared" si="0"/>
        <v>0</v>
      </c>
      <c r="W19" s="8"/>
      <c r="X19" s="8" t="s">
        <v>770</v>
      </c>
      <c r="Y19" s="10"/>
      <c r="Z19" s="10"/>
      <c r="AA19" s="10"/>
      <c r="AB19" s="10"/>
      <c r="AC19" s="12"/>
      <c r="AD19" s="12"/>
      <c r="AE19" s="10"/>
      <c r="AF19" s="12"/>
      <c r="AG19" s="12"/>
      <c r="AH19" s="12"/>
      <c r="AI19" s="12"/>
      <c r="AJ19" s="12"/>
      <c r="AK19" s="10"/>
      <c r="AL19" s="10"/>
      <c r="AM19" s="10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</row>
    <row r="20" spans="1:57" ht="17.5" x14ac:dyDescent="0.35">
      <c r="A20" s="8" t="s">
        <v>833</v>
      </c>
      <c r="B20" s="8" t="e">
        <f>VLOOKUP(A20,'[1]SraRunTable (7)'!$A:$C,3,FALSE)</f>
        <v>#N/A</v>
      </c>
      <c r="C20" s="8" t="e">
        <f>VLOOKUP(A20,'[1]SraRunTable (7)'!$A:$C,2,FALSE)</f>
        <v>#N/A</v>
      </c>
      <c r="D20" s="8" t="s">
        <v>767</v>
      </c>
      <c r="E20" s="9">
        <v>44378</v>
      </c>
      <c r="F20" s="9">
        <v>44385</v>
      </c>
      <c r="G20" s="8" t="s">
        <v>834</v>
      </c>
      <c r="H20" s="8">
        <v>0.75</v>
      </c>
      <c r="I20" s="8" t="s">
        <v>835</v>
      </c>
      <c r="J20" s="8">
        <v>4.91</v>
      </c>
      <c r="K20" s="8">
        <v>0.02</v>
      </c>
      <c r="L20" s="8">
        <v>0</v>
      </c>
      <c r="M20" s="8">
        <v>1</v>
      </c>
      <c r="N20" s="8">
        <v>0.47</v>
      </c>
      <c r="O20" s="8" t="s">
        <v>773</v>
      </c>
      <c r="P20" s="8"/>
      <c r="Q20" s="8"/>
      <c r="R20" s="11"/>
      <c r="S20" s="8"/>
      <c r="T20" s="8"/>
      <c r="U20" s="8"/>
      <c r="V20" s="10">
        <f t="shared" si="0"/>
        <v>0</v>
      </c>
      <c r="W20" s="8"/>
      <c r="X20" s="8" t="s">
        <v>770</v>
      </c>
      <c r="Y20" s="8"/>
      <c r="Z20" s="8"/>
      <c r="AA20" s="8"/>
      <c r="AB20" s="8"/>
      <c r="AC20" s="12"/>
      <c r="AD20" s="12"/>
      <c r="AE20" s="12"/>
      <c r="AF20" s="12"/>
      <c r="AG20" s="12"/>
      <c r="AH20" s="12"/>
      <c r="AI20" s="10"/>
      <c r="AJ20" s="10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</row>
    <row r="21" spans="1:57" ht="46.5" x14ac:dyDescent="0.35">
      <c r="A21" s="8" t="s">
        <v>837</v>
      </c>
      <c r="B21" s="8" t="str">
        <f>VLOOKUP(A21,'[1]SraRunTable (7)'!$A:$C,3,FALSE)</f>
        <v>SAMN32880410</v>
      </c>
      <c r="C21" s="8" t="str">
        <f>VLOOKUP(A21,'[1]SraRunTable (7)'!$A:$C,2,FALSE)</f>
        <v>SRR23195407</v>
      </c>
      <c r="D21" s="8" t="s">
        <v>767</v>
      </c>
      <c r="E21" s="9">
        <v>44378</v>
      </c>
      <c r="F21" s="9">
        <v>44385</v>
      </c>
      <c r="G21" s="8" t="s">
        <v>838</v>
      </c>
      <c r="H21" s="8">
        <v>4.5</v>
      </c>
      <c r="I21" s="8" t="s">
        <v>839</v>
      </c>
      <c r="J21" s="8">
        <v>3.88</v>
      </c>
      <c r="K21" s="8">
        <v>0.7</v>
      </c>
      <c r="L21" s="8">
        <v>41</v>
      </c>
      <c r="M21" s="8">
        <v>1.87</v>
      </c>
      <c r="N21" s="8">
        <v>2.14</v>
      </c>
      <c r="O21" s="8" t="s">
        <v>770</v>
      </c>
      <c r="P21" s="8" t="s">
        <v>63</v>
      </c>
      <c r="Q21" s="8" t="s">
        <v>771</v>
      </c>
      <c r="R21" s="11" t="s">
        <v>821</v>
      </c>
      <c r="S21" s="8"/>
      <c r="T21" s="8" t="s">
        <v>807</v>
      </c>
      <c r="U21" s="8">
        <v>0</v>
      </c>
      <c r="V21" s="10">
        <f t="shared" si="0"/>
        <v>0</v>
      </c>
      <c r="W21" s="8" t="s">
        <v>793</v>
      </c>
      <c r="X21" s="8" t="s">
        <v>770</v>
      </c>
      <c r="Y21" s="8"/>
      <c r="Z21" s="10"/>
      <c r="AA21" s="8"/>
      <c r="AB21" s="8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</row>
    <row r="22" spans="1:57" ht="17.5" x14ac:dyDescent="0.35">
      <c r="A22" s="8" t="s">
        <v>842</v>
      </c>
      <c r="B22" s="8" t="e">
        <f>VLOOKUP(A22,'[1]SraRunTable (7)'!$A:$C,3,FALSE)</f>
        <v>#N/A</v>
      </c>
      <c r="C22" s="8" t="e">
        <f>VLOOKUP(A22,'[1]SraRunTable (7)'!$A:$C,2,FALSE)</f>
        <v>#N/A</v>
      </c>
      <c r="D22" s="8" t="s">
        <v>843</v>
      </c>
      <c r="E22" s="9">
        <v>44153</v>
      </c>
      <c r="F22" s="9">
        <v>44154</v>
      </c>
      <c r="G22" s="8" t="s">
        <v>841</v>
      </c>
      <c r="H22" s="8" t="s">
        <v>841</v>
      </c>
      <c r="I22" s="8" t="s">
        <v>844</v>
      </c>
      <c r="J22" s="8">
        <v>1.56</v>
      </c>
      <c r="K22" s="8">
        <v>0.08</v>
      </c>
      <c r="L22" s="10">
        <v>0</v>
      </c>
      <c r="M22" s="8"/>
      <c r="N22" s="8"/>
      <c r="O22" s="8" t="s">
        <v>773</v>
      </c>
      <c r="P22" s="8"/>
      <c r="Q22" s="8"/>
      <c r="R22" s="10"/>
      <c r="S22" s="10"/>
      <c r="T22" s="10"/>
      <c r="U22" s="10"/>
      <c r="V22" s="10">
        <f t="shared" ref="V22:V38" si="1">U22*9</f>
        <v>0</v>
      </c>
      <c r="W22" s="8"/>
      <c r="X22" s="8" t="s">
        <v>773</v>
      </c>
      <c r="Y22" s="10"/>
      <c r="Z22" s="10"/>
      <c r="AA22" s="10"/>
      <c r="AB22" s="10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</row>
    <row r="23" spans="1:57" ht="17.5" x14ac:dyDescent="0.35">
      <c r="A23" s="8" t="s">
        <v>845</v>
      </c>
      <c r="B23" s="8" t="e">
        <f>VLOOKUP(A23,'[1]SraRunTable (7)'!$A:$C,3,FALSE)</f>
        <v>#N/A</v>
      </c>
      <c r="C23" s="8" t="e">
        <f>VLOOKUP(A23,'[1]SraRunTable (7)'!$A:$C,2,FALSE)</f>
        <v>#N/A</v>
      </c>
      <c r="D23" s="8" t="s">
        <v>843</v>
      </c>
      <c r="E23" s="9">
        <v>44153</v>
      </c>
      <c r="F23" s="9">
        <v>44154</v>
      </c>
      <c r="G23" s="8" t="s">
        <v>841</v>
      </c>
      <c r="H23" s="8" t="s">
        <v>841</v>
      </c>
      <c r="I23" s="8" t="s">
        <v>846</v>
      </c>
      <c r="J23" s="8">
        <v>0.87</v>
      </c>
      <c r="K23" s="8">
        <v>0.03</v>
      </c>
      <c r="L23" s="10">
        <v>0</v>
      </c>
      <c r="M23" s="8"/>
      <c r="N23" s="8"/>
      <c r="O23" s="8" t="s">
        <v>773</v>
      </c>
      <c r="P23" s="8"/>
      <c r="Q23" s="8"/>
      <c r="R23" s="10"/>
      <c r="S23" s="10"/>
      <c r="T23" s="10"/>
      <c r="U23" s="10"/>
      <c r="V23" s="10">
        <f t="shared" si="1"/>
        <v>0</v>
      </c>
      <c r="W23" s="8"/>
      <c r="X23" s="8" t="s">
        <v>773</v>
      </c>
      <c r="Y23" s="10"/>
      <c r="Z23" s="10"/>
      <c r="AA23" s="10"/>
      <c r="AB23" s="10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</row>
    <row r="24" spans="1:57" ht="46.5" x14ac:dyDescent="0.35">
      <c r="A24" s="8" t="s">
        <v>847</v>
      </c>
      <c r="B24" s="8" t="str">
        <f>VLOOKUP(A24,'[1]SraRunTable (7)'!$A:$C,3,FALSE)</f>
        <v>SAMN32880419</v>
      </c>
      <c r="C24" s="8" t="str">
        <f>VLOOKUP(A24,'[1]SraRunTable (7)'!$A:$C,2,FALSE)</f>
        <v>SRR23195397</v>
      </c>
      <c r="D24" s="8" t="s">
        <v>843</v>
      </c>
      <c r="E24" s="9">
        <v>44214</v>
      </c>
      <c r="F24" s="9">
        <v>44215</v>
      </c>
      <c r="G24" s="8" t="s">
        <v>841</v>
      </c>
      <c r="H24" s="8" t="s">
        <v>841</v>
      </c>
      <c r="I24" s="8" t="s">
        <v>848</v>
      </c>
      <c r="J24" s="8">
        <v>3.56</v>
      </c>
      <c r="K24" s="8">
        <v>1.88</v>
      </c>
      <c r="L24" s="8">
        <v>1.71</v>
      </c>
      <c r="M24" s="8"/>
      <c r="N24" s="8"/>
      <c r="O24" s="8" t="s">
        <v>770</v>
      </c>
      <c r="P24" s="8" t="s">
        <v>63</v>
      </c>
      <c r="Q24" s="8" t="s">
        <v>771</v>
      </c>
      <c r="R24" s="9">
        <v>44341</v>
      </c>
      <c r="S24" s="8">
        <v>5.16</v>
      </c>
      <c r="T24" s="8" t="s">
        <v>807</v>
      </c>
      <c r="U24" s="8">
        <v>7.32</v>
      </c>
      <c r="V24" s="10">
        <f t="shared" si="1"/>
        <v>65.88</v>
      </c>
      <c r="W24" s="8">
        <v>14.64</v>
      </c>
      <c r="X24" s="8" t="s">
        <v>770</v>
      </c>
      <c r="Y24" s="10"/>
      <c r="Z24" s="8"/>
      <c r="AA24" s="10"/>
      <c r="AB24" s="8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</row>
    <row r="25" spans="1:57" ht="46.5" x14ac:dyDescent="0.35">
      <c r="A25" s="8" t="s">
        <v>849</v>
      </c>
      <c r="B25" s="8" t="str">
        <f>VLOOKUP(A25,'[1]SraRunTable (7)'!$A:$C,3,FALSE)</f>
        <v>SAMN32880420</v>
      </c>
      <c r="C25" s="8" t="str">
        <f>VLOOKUP(A25,'[1]SraRunTable (7)'!$A:$C,2,FALSE)</f>
        <v>SRR23195396</v>
      </c>
      <c r="D25" s="8" t="s">
        <v>843</v>
      </c>
      <c r="E25" s="9">
        <v>44245</v>
      </c>
      <c r="F25" s="9">
        <v>44246</v>
      </c>
      <c r="G25" s="8" t="s">
        <v>841</v>
      </c>
      <c r="H25" s="8" t="s">
        <v>841</v>
      </c>
      <c r="I25" s="8" t="s">
        <v>850</v>
      </c>
      <c r="J25" s="8">
        <v>4.3</v>
      </c>
      <c r="K25" s="8">
        <v>0.32</v>
      </c>
      <c r="L25" s="10">
        <v>16</v>
      </c>
      <c r="M25" s="8">
        <v>1.69</v>
      </c>
      <c r="N25" s="8">
        <v>1.62</v>
      </c>
      <c r="O25" s="8" t="s">
        <v>770</v>
      </c>
      <c r="P25" s="8" t="s">
        <v>63</v>
      </c>
      <c r="Q25" s="8" t="s">
        <v>771</v>
      </c>
      <c r="R25" s="10" t="s">
        <v>821</v>
      </c>
      <c r="S25" s="10"/>
      <c r="T25" s="10" t="s">
        <v>812</v>
      </c>
      <c r="U25" s="10">
        <v>112</v>
      </c>
      <c r="V25" s="10">
        <f t="shared" si="1"/>
        <v>1008</v>
      </c>
      <c r="W25" s="10"/>
      <c r="X25" s="10" t="s">
        <v>770</v>
      </c>
      <c r="Y25" s="10"/>
      <c r="Z25" s="10"/>
      <c r="AA25" s="10"/>
      <c r="AB25" s="10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spans="1:57" ht="46.5" x14ac:dyDescent="0.35">
      <c r="A26" s="8" t="s">
        <v>851</v>
      </c>
      <c r="B26" s="8" t="str">
        <f>VLOOKUP(A26,'[1]SraRunTable (7)'!$A:$C,3,FALSE)</f>
        <v>SAMN32880421</v>
      </c>
      <c r="C26" s="8" t="str">
        <f>VLOOKUP(A26,'[1]SraRunTable (7)'!$A:$C,2,FALSE)</f>
        <v>SRR23195395</v>
      </c>
      <c r="D26" s="8" t="s">
        <v>843</v>
      </c>
      <c r="E26" s="9">
        <v>44256</v>
      </c>
      <c r="F26" s="9">
        <v>44257</v>
      </c>
      <c r="G26" s="8" t="s">
        <v>841</v>
      </c>
      <c r="H26" s="8" t="s">
        <v>841</v>
      </c>
      <c r="I26" s="8" t="s">
        <v>852</v>
      </c>
      <c r="J26" s="8">
        <v>1.44</v>
      </c>
      <c r="K26" s="8">
        <v>0.35</v>
      </c>
      <c r="L26" s="8">
        <v>9.6</v>
      </c>
      <c r="M26" s="8"/>
      <c r="N26" s="8"/>
      <c r="O26" s="8" t="s">
        <v>770</v>
      </c>
      <c r="P26" s="8" t="s">
        <v>63</v>
      </c>
      <c r="Q26" s="8" t="s">
        <v>771</v>
      </c>
      <c r="R26" s="9">
        <v>44341</v>
      </c>
      <c r="S26" s="8">
        <v>4.8</v>
      </c>
      <c r="T26" s="8" t="s">
        <v>803</v>
      </c>
      <c r="U26" s="8">
        <v>28.4</v>
      </c>
      <c r="V26" s="10">
        <f t="shared" si="1"/>
        <v>255.6</v>
      </c>
      <c r="W26" s="8">
        <v>56.8</v>
      </c>
      <c r="X26" s="8" t="s">
        <v>770</v>
      </c>
      <c r="Y26" s="10"/>
      <c r="Z26" s="8"/>
      <c r="AA26" s="10"/>
      <c r="AB26" s="8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0"/>
      <c r="AW26" s="12"/>
      <c r="AX26" s="12"/>
      <c r="AY26" s="12"/>
      <c r="AZ26" s="12"/>
      <c r="BA26" s="12"/>
      <c r="BB26" s="12"/>
      <c r="BC26" s="12"/>
      <c r="BD26" s="12"/>
      <c r="BE26" s="12"/>
    </row>
    <row r="27" spans="1:57" ht="15.5" x14ac:dyDescent="0.35">
      <c r="A27" s="8" t="s">
        <v>853</v>
      </c>
      <c r="B27" s="8" t="e">
        <f>VLOOKUP(A27,'[1]SraRunTable (7)'!$A:$C,3,FALSE)</f>
        <v>#N/A</v>
      </c>
      <c r="C27" s="8" t="e">
        <f>VLOOKUP(A27,'[1]SraRunTable (7)'!$A:$C,2,FALSE)</f>
        <v>#N/A</v>
      </c>
      <c r="D27" s="8" t="s">
        <v>843</v>
      </c>
      <c r="E27" s="9">
        <v>44189</v>
      </c>
      <c r="F27" s="9">
        <v>44307</v>
      </c>
      <c r="G27" s="8" t="s">
        <v>841</v>
      </c>
      <c r="H27" s="8" t="s">
        <v>841</v>
      </c>
      <c r="I27" s="8" t="s">
        <v>854</v>
      </c>
      <c r="J27" s="8">
        <v>2.19</v>
      </c>
      <c r="K27" s="8">
        <v>0.35</v>
      </c>
      <c r="L27" s="10">
        <v>0</v>
      </c>
      <c r="M27" s="8"/>
      <c r="N27" s="8"/>
      <c r="O27" s="8" t="s">
        <v>773</v>
      </c>
      <c r="P27" s="8"/>
      <c r="Q27" s="8"/>
      <c r="R27" s="10"/>
      <c r="S27" s="10"/>
      <c r="T27" s="10"/>
      <c r="U27" s="10"/>
      <c r="V27" s="10">
        <f t="shared" si="1"/>
        <v>0</v>
      </c>
      <c r="W27" s="8"/>
      <c r="X27" s="8" t="s">
        <v>773</v>
      </c>
      <c r="Y27" s="10"/>
      <c r="Z27" s="10"/>
      <c r="AA27" s="10"/>
      <c r="AB27" s="10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</row>
    <row r="28" spans="1:57" ht="15.5" x14ac:dyDescent="0.35">
      <c r="A28" s="8" t="s">
        <v>855</v>
      </c>
      <c r="B28" s="8" t="e">
        <f>VLOOKUP(A28,'[1]SraRunTable (7)'!$A:$C,3,FALSE)</f>
        <v>#N/A</v>
      </c>
      <c r="C28" s="8" t="e">
        <f>VLOOKUP(A28,'[1]SraRunTable (7)'!$A:$C,2,FALSE)</f>
        <v>#N/A</v>
      </c>
      <c r="D28" s="8" t="s">
        <v>843</v>
      </c>
      <c r="E28" s="9">
        <v>44278</v>
      </c>
      <c r="F28" s="9">
        <v>44307</v>
      </c>
      <c r="G28" s="8" t="s">
        <v>841</v>
      </c>
      <c r="H28" s="8" t="s">
        <v>841</v>
      </c>
      <c r="I28" s="8" t="s">
        <v>854</v>
      </c>
      <c r="J28" s="8"/>
      <c r="K28" s="8"/>
      <c r="L28" s="10">
        <v>0</v>
      </c>
      <c r="M28" s="8"/>
      <c r="N28" s="8"/>
      <c r="O28" s="8" t="s">
        <v>773</v>
      </c>
      <c r="P28" s="8"/>
      <c r="Q28" s="8"/>
      <c r="R28" s="10"/>
      <c r="S28" s="10"/>
      <c r="T28" s="10"/>
      <c r="U28" s="10"/>
      <c r="V28" s="10">
        <f t="shared" si="1"/>
        <v>0</v>
      </c>
      <c r="W28" s="8"/>
      <c r="X28" s="8" t="s">
        <v>773</v>
      </c>
      <c r="Y28" s="10"/>
      <c r="Z28" s="10"/>
      <c r="AA28" s="10"/>
      <c r="AB28" s="10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</row>
    <row r="29" spans="1:57" ht="46.5" x14ac:dyDescent="0.35">
      <c r="A29" s="8" t="s">
        <v>856</v>
      </c>
      <c r="B29" s="8" t="str">
        <f>VLOOKUP(A29,'[1]SraRunTable (7)'!$A:$C,3,FALSE)</f>
        <v>SAMN32880422</v>
      </c>
      <c r="C29" s="8" t="str">
        <f>VLOOKUP(A29,'[1]SraRunTable (7)'!$A:$C,2,FALSE)</f>
        <v>SRR23195394</v>
      </c>
      <c r="D29" s="8" t="s">
        <v>843</v>
      </c>
      <c r="E29" s="9">
        <v>44375</v>
      </c>
      <c r="F29" s="9">
        <v>44376</v>
      </c>
      <c r="G29" s="8" t="s">
        <v>841</v>
      </c>
      <c r="H29" s="8" t="s">
        <v>841</v>
      </c>
      <c r="I29" s="8" t="s">
        <v>857</v>
      </c>
      <c r="J29" s="8">
        <v>1.62</v>
      </c>
      <c r="K29" s="8">
        <v>1.68</v>
      </c>
      <c r="L29" s="8">
        <v>20.6</v>
      </c>
      <c r="M29" s="8">
        <v>1.87</v>
      </c>
      <c r="N29" s="8">
        <v>2.6</v>
      </c>
      <c r="O29" s="8" t="s">
        <v>770</v>
      </c>
      <c r="P29" s="8" t="s">
        <v>63</v>
      </c>
      <c r="Q29" s="8" t="s">
        <v>771</v>
      </c>
      <c r="R29" s="9">
        <v>44419</v>
      </c>
      <c r="S29" s="8">
        <v>5.15</v>
      </c>
      <c r="T29" s="8" t="s">
        <v>858</v>
      </c>
      <c r="U29" s="8">
        <v>27.2</v>
      </c>
      <c r="V29" s="10">
        <f t="shared" si="1"/>
        <v>244.79999999999998</v>
      </c>
      <c r="W29" s="8" t="s">
        <v>793</v>
      </c>
      <c r="X29" s="8" t="s">
        <v>770</v>
      </c>
      <c r="Y29" s="10"/>
      <c r="Z29" s="8"/>
      <c r="AA29" s="10"/>
      <c r="AB29" s="8"/>
      <c r="AC29" s="10"/>
      <c r="AD29" s="12"/>
      <c r="AE29" s="12"/>
      <c r="AF29" s="12"/>
      <c r="AG29" s="10"/>
      <c r="AH29" s="12"/>
      <c r="AI29" s="10"/>
      <c r="AJ29" s="12"/>
      <c r="AK29" s="10"/>
      <c r="AL29" s="10"/>
      <c r="AM29" s="10"/>
      <c r="AN29" s="10"/>
      <c r="AO29" s="10"/>
      <c r="AP29" s="10"/>
      <c r="AQ29" s="10"/>
      <c r="AR29" s="10"/>
      <c r="AS29" s="12"/>
      <c r="AT29" s="10"/>
      <c r="AU29" s="10"/>
      <c r="AV29" s="10"/>
      <c r="AW29" s="10"/>
      <c r="AX29" s="12"/>
      <c r="AY29" s="10"/>
      <c r="AZ29" s="12"/>
      <c r="BA29" s="10"/>
      <c r="BB29" s="10"/>
      <c r="BC29" s="10"/>
      <c r="BD29" s="10"/>
      <c r="BE29" s="10"/>
    </row>
    <row r="30" spans="1:57" ht="46.5" x14ac:dyDescent="0.35">
      <c r="A30" s="8" t="s">
        <v>860</v>
      </c>
      <c r="B30" s="8" t="str">
        <f>VLOOKUP(A30,'[1]SraRunTable (7)'!$A:$C,3,FALSE)</f>
        <v>SAMN32880423</v>
      </c>
      <c r="C30" s="8" t="str">
        <f>VLOOKUP(A30,'[1]SraRunTable (7)'!$A:$C,2,FALSE)</f>
        <v>SRR23195393</v>
      </c>
      <c r="D30" s="8" t="s">
        <v>843</v>
      </c>
      <c r="E30" s="9">
        <v>44377</v>
      </c>
      <c r="F30" s="9">
        <v>44378</v>
      </c>
      <c r="G30" s="8" t="s">
        <v>841</v>
      </c>
      <c r="H30" s="8" t="s">
        <v>841</v>
      </c>
      <c r="I30" s="8" t="s">
        <v>861</v>
      </c>
      <c r="J30" s="8">
        <v>2.21</v>
      </c>
      <c r="K30" s="8">
        <v>0.82</v>
      </c>
      <c r="L30" s="8">
        <v>26.4</v>
      </c>
      <c r="M30" s="8">
        <v>2.0299999999999998</v>
      </c>
      <c r="N30" s="8">
        <v>2.31</v>
      </c>
      <c r="O30" s="8" t="s">
        <v>770</v>
      </c>
      <c r="P30" s="8" t="s">
        <v>63</v>
      </c>
      <c r="Q30" s="8" t="s">
        <v>771</v>
      </c>
      <c r="R30" s="9">
        <v>44419</v>
      </c>
      <c r="S30" s="8">
        <v>5.28</v>
      </c>
      <c r="T30" s="8" t="s">
        <v>862</v>
      </c>
      <c r="U30" s="8">
        <v>7.84</v>
      </c>
      <c r="V30" s="10">
        <f t="shared" si="1"/>
        <v>70.56</v>
      </c>
      <c r="W30" s="8" t="s">
        <v>793</v>
      </c>
      <c r="X30" s="8" t="s">
        <v>773</v>
      </c>
      <c r="Y30" s="10"/>
      <c r="Z30" s="8"/>
      <c r="AA30" s="10"/>
      <c r="AB30" s="8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</row>
    <row r="31" spans="1:57" ht="46.5" x14ac:dyDescent="0.35">
      <c r="A31" s="8" t="s">
        <v>863</v>
      </c>
      <c r="B31" s="8" t="str">
        <f>VLOOKUP(A31,'[1]SraRunTable (7)'!$A:$C,3,FALSE)</f>
        <v>SAMN32880424</v>
      </c>
      <c r="C31" s="8" t="str">
        <f>VLOOKUP(A31,'[1]SraRunTable (7)'!$A:$C,2,FALSE)</f>
        <v>SRR23195392</v>
      </c>
      <c r="D31" s="8" t="s">
        <v>843</v>
      </c>
      <c r="E31" s="9">
        <v>44377</v>
      </c>
      <c r="F31" s="9">
        <v>44378</v>
      </c>
      <c r="G31" s="8" t="s">
        <v>841</v>
      </c>
      <c r="H31" s="8" t="s">
        <v>841</v>
      </c>
      <c r="I31" s="8" t="s">
        <v>864</v>
      </c>
      <c r="J31" s="8">
        <v>1.61</v>
      </c>
      <c r="K31" s="8">
        <v>0.84</v>
      </c>
      <c r="L31" s="8">
        <v>73.2</v>
      </c>
      <c r="M31" s="8">
        <v>1.91</v>
      </c>
      <c r="N31" s="8">
        <v>2.46</v>
      </c>
      <c r="O31" s="8" t="s">
        <v>770</v>
      </c>
      <c r="P31" s="8" t="s">
        <v>63</v>
      </c>
      <c r="Q31" s="8" t="s">
        <v>771</v>
      </c>
      <c r="R31" s="9">
        <v>44419</v>
      </c>
      <c r="S31" s="8">
        <v>4.82</v>
      </c>
      <c r="T31" s="8" t="s">
        <v>865</v>
      </c>
      <c r="U31" s="8">
        <v>3.24</v>
      </c>
      <c r="V31" s="10">
        <f t="shared" si="1"/>
        <v>29.160000000000004</v>
      </c>
      <c r="W31" s="8" t="s">
        <v>793</v>
      </c>
      <c r="X31" s="8" t="s">
        <v>773</v>
      </c>
      <c r="Y31" s="10"/>
      <c r="Z31" s="8"/>
      <c r="AA31" s="10"/>
      <c r="AB31" s="8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</row>
    <row r="32" spans="1:57" ht="46.5" x14ac:dyDescent="0.35">
      <c r="A32" s="8" t="s">
        <v>866</v>
      </c>
      <c r="B32" s="8" t="str">
        <f>VLOOKUP(A32,'[1]SraRunTable (7)'!$A:$C,3,FALSE)</f>
        <v>SAMN32880425</v>
      </c>
      <c r="C32" s="8" t="str">
        <f>VLOOKUP(A32,'[1]SraRunTable (7)'!$A:$C,2,FALSE)</f>
        <v>SRR23195391</v>
      </c>
      <c r="D32" s="8" t="s">
        <v>843</v>
      </c>
      <c r="E32" s="9">
        <v>44382</v>
      </c>
      <c r="F32" s="9">
        <v>44385</v>
      </c>
      <c r="G32" s="8" t="s">
        <v>841</v>
      </c>
      <c r="H32" s="8" t="s">
        <v>841</v>
      </c>
      <c r="I32" s="8">
        <v>300</v>
      </c>
      <c r="J32" s="8">
        <v>2.86</v>
      </c>
      <c r="K32" s="8">
        <v>0.03</v>
      </c>
      <c r="L32" s="10">
        <v>0.45200000000000001</v>
      </c>
      <c r="M32" s="8">
        <v>1.05</v>
      </c>
      <c r="N32" s="8">
        <v>0.42</v>
      </c>
      <c r="O32" s="8" t="s">
        <v>770</v>
      </c>
      <c r="P32" s="8" t="s">
        <v>63</v>
      </c>
      <c r="Q32" s="8" t="s">
        <v>771</v>
      </c>
      <c r="R32" s="10" t="s">
        <v>821</v>
      </c>
      <c r="S32" s="10"/>
      <c r="T32" s="10" t="s">
        <v>858</v>
      </c>
      <c r="U32" s="10">
        <v>2.1</v>
      </c>
      <c r="V32" s="10">
        <f t="shared" si="1"/>
        <v>18.900000000000002</v>
      </c>
      <c r="W32" s="8" t="s">
        <v>793</v>
      </c>
      <c r="X32" s="8" t="s">
        <v>770</v>
      </c>
      <c r="Y32" s="10"/>
      <c r="Z32" s="10"/>
      <c r="AA32" s="10"/>
      <c r="AB32" s="10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</row>
    <row r="33" spans="1:57" ht="46.5" x14ac:dyDescent="0.35">
      <c r="A33" s="8" t="s">
        <v>867</v>
      </c>
      <c r="B33" s="8" t="str">
        <f>VLOOKUP(A33,'[1]SraRunTable (7)'!$A:$C,3,FALSE)</f>
        <v>SAMN32880426</v>
      </c>
      <c r="C33" s="8" t="str">
        <f>VLOOKUP(A33,'[1]SraRunTable (7)'!$A:$C,2,FALSE)</f>
        <v>SRR23195389</v>
      </c>
      <c r="D33" s="8" t="s">
        <v>843</v>
      </c>
      <c r="E33" s="9">
        <v>44398</v>
      </c>
      <c r="F33" s="9">
        <v>44411</v>
      </c>
      <c r="G33" s="8" t="s">
        <v>841</v>
      </c>
      <c r="H33" s="8" t="s">
        <v>841</v>
      </c>
      <c r="I33" s="8" t="s">
        <v>868</v>
      </c>
      <c r="J33" s="8">
        <v>1.71</v>
      </c>
      <c r="K33" s="8">
        <v>0.96</v>
      </c>
      <c r="L33" s="8">
        <v>85.4</v>
      </c>
      <c r="M33" s="8">
        <v>1.89</v>
      </c>
      <c r="N33" s="8">
        <v>1.78</v>
      </c>
      <c r="O33" s="8" t="s">
        <v>770</v>
      </c>
      <c r="P33" s="8" t="s">
        <v>63</v>
      </c>
      <c r="Q33" s="8" t="s">
        <v>771</v>
      </c>
      <c r="R33" s="10" t="s">
        <v>821</v>
      </c>
      <c r="S33" s="8"/>
      <c r="T33" s="8" t="s">
        <v>859</v>
      </c>
      <c r="U33" s="8">
        <v>18.899999999999999</v>
      </c>
      <c r="V33" s="10">
        <f t="shared" si="1"/>
        <v>170.1</v>
      </c>
      <c r="W33" s="8" t="s">
        <v>793</v>
      </c>
      <c r="X33" s="8" t="s">
        <v>773</v>
      </c>
      <c r="Y33" s="10"/>
      <c r="Z33" s="8"/>
      <c r="AA33" s="10"/>
      <c r="AB33" s="8"/>
      <c r="AC33" s="12"/>
      <c r="AD33" s="12"/>
      <c r="AE33" s="12"/>
      <c r="AF33" s="10"/>
      <c r="AG33" s="12"/>
      <c r="AH33" s="10"/>
      <c r="AI33" s="10"/>
      <c r="AJ33" s="10"/>
      <c r="AK33" s="12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</row>
    <row r="34" spans="1:57" ht="15.5" x14ac:dyDescent="0.35">
      <c r="A34" s="13" t="s">
        <v>1091</v>
      </c>
      <c r="B34" s="8" t="e">
        <f>VLOOKUP(A34,'[1]SraRunTable (7)'!$A:$C,3,FALSE)</f>
        <v>#N/A</v>
      </c>
      <c r="C34" s="8" t="e">
        <f>VLOOKUP(A34,'[1]SraRunTable (7)'!$A:$C,2,FALSE)</f>
        <v>#N/A</v>
      </c>
      <c r="D34" s="8" t="s">
        <v>843</v>
      </c>
      <c r="E34" s="13"/>
      <c r="F34" s="13"/>
      <c r="G34" s="13"/>
      <c r="H34" s="13"/>
      <c r="I34" s="13"/>
      <c r="J34" s="13" t="s">
        <v>841</v>
      </c>
      <c r="K34" s="13" t="s">
        <v>841</v>
      </c>
      <c r="L34" s="13">
        <v>0</v>
      </c>
      <c r="M34" s="13"/>
      <c r="N34" s="13"/>
      <c r="O34" s="13" t="s">
        <v>773</v>
      </c>
      <c r="P34" s="13"/>
      <c r="Q34" s="13"/>
      <c r="R34" s="17"/>
      <c r="S34" s="13"/>
      <c r="T34" s="13"/>
      <c r="U34" s="13"/>
      <c r="V34" s="10">
        <f t="shared" si="1"/>
        <v>0</v>
      </c>
      <c r="W34" s="13"/>
      <c r="X34" s="13" t="s">
        <v>773</v>
      </c>
      <c r="Y34" s="13"/>
      <c r="Z34" s="13"/>
      <c r="AA34" s="13"/>
      <c r="AB34" s="13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</row>
    <row r="35" spans="1:57" ht="46.5" x14ac:dyDescent="0.35">
      <c r="A35" s="13" t="s">
        <v>1092</v>
      </c>
      <c r="B35" s="8" t="str">
        <f>VLOOKUP(A35,'[1]SraRunTable (7)'!$A:$C,3,FALSE)</f>
        <v>SAMN32880427</v>
      </c>
      <c r="C35" s="8" t="str">
        <f>VLOOKUP(A35,'[1]SraRunTable (7)'!$A:$C,2,FALSE)</f>
        <v>SRR23195388</v>
      </c>
      <c r="D35" s="8" t="s">
        <v>843</v>
      </c>
      <c r="E35" s="13"/>
      <c r="F35" s="13"/>
      <c r="G35" s="13"/>
      <c r="H35" s="13"/>
      <c r="I35" s="13"/>
      <c r="J35" s="13">
        <v>1.69</v>
      </c>
      <c r="K35" s="13">
        <v>2.15</v>
      </c>
      <c r="L35" s="13">
        <v>116</v>
      </c>
      <c r="M35" s="13"/>
      <c r="N35" s="13"/>
      <c r="O35" s="13" t="s">
        <v>770</v>
      </c>
      <c r="P35" s="8" t="s">
        <v>63</v>
      </c>
      <c r="Q35" s="8" t="s">
        <v>771</v>
      </c>
      <c r="R35" s="17">
        <v>44449</v>
      </c>
      <c r="S35" s="13">
        <v>3.48</v>
      </c>
      <c r="T35" s="13" t="s">
        <v>803</v>
      </c>
      <c r="U35" s="13">
        <v>86.2</v>
      </c>
      <c r="V35" s="10">
        <f t="shared" si="1"/>
        <v>775.80000000000007</v>
      </c>
      <c r="W35" s="13" t="s">
        <v>793</v>
      </c>
      <c r="X35" s="13" t="s">
        <v>773</v>
      </c>
      <c r="Y35" s="8"/>
      <c r="Z35" s="8"/>
      <c r="AA35" s="13"/>
      <c r="AB35" s="13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</row>
    <row r="36" spans="1:57" ht="46.5" x14ac:dyDescent="0.35">
      <c r="A36" s="13" t="s">
        <v>1093</v>
      </c>
      <c r="B36" s="8" t="str">
        <f>VLOOKUP(A36,'[1]SraRunTable (7)'!$A:$C,3,FALSE)</f>
        <v>SAMN32880428</v>
      </c>
      <c r="C36" s="8" t="str">
        <f>VLOOKUP(A36,'[1]SraRunTable (7)'!$A:$C,2,FALSE)</f>
        <v>SRR23195387</v>
      </c>
      <c r="D36" s="8" t="s">
        <v>843</v>
      </c>
      <c r="E36" s="13"/>
      <c r="F36" s="13"/>
      <c r="G36" s="13"/>
      <c r="H36" s="13"/>
      <c r="I36" s="13"/>
      <c r="J36" s="13">
        <v>1.29</v>
      </c>
      <c r="K36" s="13">
        <v>4.0599999999999996</v>
      </c>
      <c r="L36" s="13">
        <v>10.9</v>
      </c>
      <c r="M36" s="13"/>
      <c r="N36" s="13"/>
      <c r="O36" s="13" t="s">
        <v>770</v>
      </c>
      <c r="P36" s="8" t="s">
        <v>63</v>
      </c>
      <c r="Q36" s="8" t="s">
        <v>771</v>
      </c>
      <c r="R36" s="17">
        <v>44449</v>
      </c>
      <c r="S36" s="13">
        <v>3.27</v>
      </c>
      <c r="T36" s="13" t="s">
        <v>807</v>
      </c>
      <c r="U36" s="13">
        <v>92.8</v>
      </c>
      <c r="V36" s="10">
        <f t="shared" si="1"/>
        <v>835.19999999999993</v>
      </c>
      <c r="W36" s="13" t="s">
        <v>793</v>
      </c>
      <c r="X36" s="13" t="s">
        <v>773</v>
      </c>
      <c r="Y36" s="8"/>
      <c r="Z36" s="8"/>
      <c r="AA36" s="13"/>
      <c r="AB36" s="13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</row>
    <row r="37" spans="1:57" ht="46.5" x14ac:dyDescent="0.35">
      <c r="A37" s="13" t="s">
        <v>1095</v>
      </c>
      <c r="B37" s="8" t="str">
        <f>VLOOKUP(A37,'[1]SraRunTable (7)'!$A:$C,3,FALSE)</f>
        <v>SAMN32880429</v>
      </c>
      <c r="C37" s="8" t="str">
        <f>VLOOKUP(A37,'[1]SraRunTable (7)'!$A:$C,2,FALSE)</f>
        <v>SRR23195386</v>
      </c>
      <c r="D37" s="8" t="s">
        <v>843</v>
      </c>
      <c r="E37" s="13"/>
      <c r="F37" s="13"/>
      <c r="G37" s="13"/>
      <c r="H37" s="13"/>
      <c r="I37" s="13"/>
      <c r="J37" s="13">
        <v>0.95</v>
      </c>
      <c r="K37" s="13">
        <v>0.49</v>
      </c>
      <c r="L37" s="13">
        <v>0.65</v>
      </c>
      <c r="M37" s="13"/>
      <c r="N37" s="13"/>
      <c r="O37" s="13" t="s">
        <v>770</v>
      </c>
      <c r="P37" s="8" t="s">
        <v>63</v>
      </c>
      <c r="Q37" s="8" t="s">
        <v>771</v>
      </c>
      <c r="R37" s="17">
        <v>44449</v>
      </c>
      <c r="S37" s="13">
        <v>1.95</v>
      </c>
      <c r="T37" s="13" t="s">
        <v>812</v>
      </c>
      <c r="U37" s="13">
        <v>29.4</v>
      </c>
      <c r="V37" s="10">
        <f t="shared" si="1"/>
        <v>264.59999999999997</v>
      </c>
      <c r="W37" s="13" t="s">
        <v>793</v>
      </c>
      <c r="X37" s="13" t="s">
        <v>773</v>
      </c>
      <c r="Y37" s="8"/>
      <c r="Z37" s="8"/>
      <c r="AA37" s="13"/>
      <c r="AB37" s="13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</row>
    <row r="38" spans="1:57" ht="46.5" x14ac:dyDescent="0.35">
      <c r="A38" s="8" t="s">
        <v>1094</v>
      </c>
      <c r="B38" s="8" t="str">
        <f>VLOOKUP(A38,'[1]SraRunTable (7)'!$A:$C,3,FALSE)</f>
        <v>SAMN32880430</v>
      </c>
      <c r="C38" s="8" t="str">
        <f>VLOOKUP(A38,'[1]SraRunTable (7)'!$A:$C,2,FALSE)</f>
        <v>SRR23195385</v>
      </c>
      <c r="D38" s="8" t="s">
        <v>843</v>
      </c>
      <c r="E38" s="8"/>
      <c r="F38" s="8"/>
      <c r="G38" s="8"/>
      <c r="H38" s="8"/>
      <c r="I38" s="8"/>
      <c r="J38" s="8"/>
      <c r="K38" s="8"/>
      <c r="L38" s="8">
        <v>8.4600000000000009</v>
      </c>
      <c r="M38" s="8"/>
      <c r="N38" s="8"/>
      <c r="O38" s="8" t="s">
        <v>770</v>
      </c>
      <c r="P38" s="8" t="s">
        <v>63</v>
      </c>
      <c r="Q38" s="8" t="s">
        <v>771</v>
      </c>
      <c r="R38" s="17">
        <v>44449</v>
      </c>
      <c r="S38" s="8">
        <v>2.54</v>
      </c>
      <c r="T38" s="8" t="s">
        <v>815</v>
      </c>
      <c r="U38" s="8">
        <v>41.2</v>
      </c>
      <c r="V38" s="10">
        <f t="shared" si="1"/>
        <v>370.8</v>
      </c>
      <c r="W38" s="13" t="s">
        <v>793</v>
      </c>
      <c r="X38" s="8" t="s">
        <v>773</v>
      </c>
      <c r="Y38" s="8"/>
      <c r="Z38" s="8"/>
      <c r="AA38" s="8"/>
      <c r="AB38" s="8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</row>
    <row r="39" spans="1:57" ht="31" x14ac:dyDescent="0.35">
      <c r="A39" s="8" t="s">
        <v>869</v>
      </c>
      <c r="B39" s="8" t="str">
        <f>VLOOKUP(A39,'[1]SraRunTable (7)'!$A:$C,3,FALSE)</f>
        <v>SAMN32880431</v>
      </c>
      <c r="C39" s="8" t="str">
        <f>VLOOKUP(A39,'[1]SraRunTable (7)'!$A:$C,2,FALSE)</f>
        <v>SRR23195384</v>
      </c>
      <c r="D39" s="8" t="s">
        <v>843</v>
      </c>
      <c r="E39" s="9">
        <v>44494</v>
      </c>
      <c r="F39" s="9">
        <v>44496</v>
      </c>
      <c r="G39" s="8"/>
      <c r="H39" s="8"/>
      <c r="I39" s="8"/>
      <c r="J39" s="8" t="s">
        <v>841</v>
      </c>
      <c r="K39" s="8" t="s">
        <v>841</v>
      </c>
      <c r="L39" s="8">
        <v>0.72399999999999998</v>
      </c>
      <c r="M39" s="8"/>
      <c r="N39" s="8"/>
      <c r="O39" s="8" t="s">
        <v>770</v>
      </c>
      <c r="P39" s="8" t="s">
        <v>63</v>
      </c>
      <c r="Q39" s="8" t="s">
        <v>840</v>
      </c>
      <c r="R39" s="16">
        <v>44501</v>
      </c>
      <c r="S39" s="8" t="s">
        <v>841</v>
      </c>
      <c r="T39" s="8" t="s">
        <v>870</v>
      </c>
      <c r="U39" s="8" t="s">
        <v>841</v>
      </c>
      <c r="V39" s="8" t="s">
        <v>841</v>
      </c>
      <c r="W39" s="8" t="s">
        <v>793</v>
      </c>
      <c r="X39" s="8" t="s">
        <v>773</v>
      </c>
      <c r="Y39" s="8"/>
      <c r="Z39" s="8"/>
      <c r="AA39" s="8"/>
      <c r="AB39" s="8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</row>
    <row r="40" spans="1:57" ht="31" x14ac:dyDescent="0.35">
      <c r="A40" s="8" t="s">
        <v>871</v>
      </c>
      <c r="B40" s="8" t="str">
        <f>VLOOKUP(A40,'[1]SraRunTable (7)'!$A:$C,3,FALSE)</f>
        <v>SAMN32880432</v>
      </c>
      <c r="C40" s="8" t="str">
        <f>VLOOKUP(A40,'[1]SraRunTable (7)'!$A:$C,2,FALSE)</f>
        <v>SRR23195383</v>
      </c>
      <c r="D40" s="8" t="s">
        <v>843</v>
      </c>
      <c r="E40" s="9">
        <v>44494</v>
      </c>
      <c r="F40" s="9">
        <v>44496</v>
      </c>
      <c r="G40" s="8"/>
      <c r="H40" s="8"/>
      <c r="I40" s="10"/>
      <c r="J40" s="8" t="s">
        <v>841</v>
      </c>
      <c r="K40" s="8" t="s">
        <v>841</v>
      </c>
      <c r="L40" s="8">
        <v>2.1800000000000002</v>
      </c>
      <c r="M40" s="8"/>
      <c r="N40" s="8"/>
      <c r="O40" s="8" t="s">
        <v>770</v>
      </c>
      <c r="P40" s="8" t="s">
        <v>63</v>
      </c>
      <c r="Q40" s="8" t="s">
        <v>840</v>
      </c>
      <c r="R40" s="16">
        <v>44501</v>
      </c>
      <c r="S40" s="8" t="s">
        <v>841</v>
      </c>
      <c r="T40" s="8" t="s">
        <v>872</v>
      </c>
      <c r="U40" s="8" t="s">
        <v>841</v>
      </c>
      <c r="V40" s="8" t="s">
        <v>841</v>
      </c>
      <c r="W40" s="8" t="s">
        <v>793</v>
      </c>
      <c r="X40" s="8" t="s">
        <v>773</v>
      </c>
      <c r="Y40" s="8"/>
      <c r="Z40" s="10"/>
      <c r="AA40" s="8"/>
      <c r="AB40" s="8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</row>
    <row r="41" spans="1:57" ht="31" x14ac:dyDescent="0.35">
      <c r="A41" s="8" t="s">
        <v>1089</v>
      </c>
      <c r="B41" s="8" t="str">
        <f>VLOOKUP(A41,'[1]SraRunTable (7)'!$A:$C,3,FALSE)</f>
        <v>SAMN32880433</v>
      </c>
      <c r="C41" s="8" t="str">
        <f>VLOOKUP(A41,'[1]SraRunTable (7)'!$A:$C,2,FALSE)</f>
        <v>SRR23195382</v>
      </c>
      <c r="D41" s="8" t="s">
        <v>843</v>
      </c>
      <c r="E41" s="9">
        <v>44575</v>
      </c>
      <c r="F41" s="9">
        <v>44594</v>
      </c>
      <c r="G41" s="8"/>
      <c r="H41" s="8"/>
      <c r="I41" s="10"/>
      <c r="J41" s="8"/>
      <c r="K41" s="8"/>
      <c r="L41" s="8">
        <v>54.8</v>
      </c>
      <c r="M41" s="8"/>
      <c r="N41" s="8"/>
      <c r="O41" s="8" t="s">
        <v>770</v>
      </c>
      <c r="P41" s="8" t="s">
        <v>63</v>
      </c>
      <c r="Q41" s="8" t="s">
        <v>840</v>
      </c>
      <c r="R41" s="16">
        <v>44607</v>
      </c>
      <c r="S41" s="8" t="s">
        <v>841</v>
      </c>
      <c r="T41" s="8" t="s">
        <v>873</v>
      </c>
      <c r="U41" s="8" t="s">
        <v>841</v>
      </c>
      <c r="V41" s="8" t="s">
        <v>841</v>
      </c>
      <c r="W41" s="8">
        <v>411</v>
      </c>
      <c r="X41" s="8" t="s">
        <v>773</v>
      </c>
      <c r="Y41" s="8"/>
      <c r="Z41" s="8"/>
      <c r="AA41" s="8"/>
      <c r="AB41" s="8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</row>
    <row r="42" spans="1:57" ht="31" x14ac:dyDescent="0.35">
      <c r="A42" s="8" t="s">
        <v>1090</v>
      </c>
      <c r="B42" s="8" t="str">
        <f>VLOOKUP(A42,'[1]SraRunTable (7)'!$A:$C,3,FALSE)</f>
        <v>SAMN32880434</v>
      </c>
      <c r="C42" s="8" t="str">
        <f>VLOOKUP(A42,'[1]SraRunTable (7)'!$A:$C,2,FALSE)</f>
        <v>SRR23195381</v>
      </c>
      <c r="D42" s="8" t="s">
        <v>843</v>
      </c>
      <c r="E42" s="9">
        <v>44575</v>
      </c>
      <c r="F42" s="9">
        <v>44594</v>
      </c>
      <c r="G42" s="8"/>
      <c r="H42" s="8"/>
      <c r="I42" s="10"/>
      <c r="J42" s="8"/>
      <c r="K42" s="8"/>
      <c r="L42" s="8">
        <v>54.8</v>
      </c>
      <c r="M42" s="8"/>
      <c r="N42" s="8"/>
      <c r="O42" s="8" t="s">
        <v>770</v>
      </c>
      <c r="P42" s="8" t="s">
        <v>64</v>
      </c>
      <c r="Q42" s="8" t="s">
        <v>840</v>
      </c>
      <c r="R42" s="16">
        <v>44606</v>
      </c>
      <c r="S42" s="8" t="s">
        <v>841</v>
      </c>
      <c r="T42" s="8" t="s">
        <v>873</v>
      </c>
      <c r="U42" s="8" t="s">
        <v>841</v>
      </c>
      <c r="V42" s="8" t="s">
        <v>841</v>
      </c>
      <c r="W42" s="8">
        <v>137</v>
      </c>
      <c r="X42" s="8" t="s">
        <v>773</v>
      </c>
      <c r="Y42" s="8"/>
      <c r="Z42" s="8"/>
      <c r="AA42" s="8"/>
      <c r="AB42" s="8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</row>
    <row r="43" spans="1:57" ht="31" x14ac:dyDescent="0.35">
      <c r="A43" s="8" t="s">
        <v>874</v>
      </c>
      <c r="B43" s="8" t="str">
        <f>VLOOKUP(A43,'[1]SraRunTable (7)'!$A:$C,3,FALSE)</f>
        <v>SAMN32880435</v>
      </c>
      <c r="C43" s="8" t="str">
        <f>VLOOKUP(A43,'[1]SraRunTable (7)'!$A:$C,2,FALSE)</f>
        <v>SRR23195380</v>
      </c>
      <c r="D43" s="8" t="s">
        <v>843</v>
      </c>
      <c r="E43" s="9">
        <v>44615</v>
      </c>
      <c r="F43" s="9">
        <v>44616</v>
      </c>
      <c r="G43" s="8"/>
      <c r="H43" s="8"/>
      <c r="I43" s="10"/>
      <c r="J43" s="8">
        <v>1.57</v>
      </c>
      <c r="K43" s="8">
        <v>0.71</v>
      </c>
      <c r="L43" s="8">
        <v>43.6</v>
      </c>
      <c r="M43" s="8">
        <v>2.27</v>
      </c>
      <c r="N43" s="8">
        <v>1.45</v>
      </c>
      <c r="O43" s="8" t="s">
        <v>770</v>
      </c>
      <c r="P43" s="8" t="s">
        <v>63</v>
      </c>
      <c r="Q43" s="8" t="s">
        <v>840</v>
      </c>
      <c r="R43" s="16">
        <v>44621</v>
      </c>
      <c r="S43" s="8" t="s">
        <v>841</v>
      </c>
      <c r="T43" s="8" t="s">
        <v>875</v>
      </c>
      <c r="U43" s="8" t="s">
        <v>841</v>
      </c>
      <c r="V43" s="8" t="s">
        <v>841</v>
      </c>
      <c r="W43" s="8">
        <f>L43*7.5</f>
        <v>327</v>
      </c>
      <c r="X43" s="8" t="s">
        <v>773</v>
      </c>
      <c r="Y43" s="8"/>
      <c r="Z43" s="8"/>
      <c r="AA43" s="8"/>
      <c r="AB43" s="8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</row>
    <row r="44" spans="1:57" ht="31" x14ac:dyDescent="0.35">
      <c r="A44" s="8" t="s">
        <v>876</v>
      </c>
      <c r="B44" s="8" t="str">
        <f>VLOOKUP(A44,'[1]SraRunTable (7)'!$A:$C,3,FALSE)</f>
        <v>SAMN32880436</v>
      </c>
      <c r="C44" s="8" t="str">
        <f>VLOOKUP(A44,'[1]SraRunTable (7)'!$A:$C,2,FALSE)</f>
        <v>SRR23195378</v>
      </c>
      <c r="D44" s="8" t="s">
        <v>843</v>
      </c>
      <c r="E44" s="9">
        <v>44663</v>
      </c>
      <c r="F44" s="9">
        <v>44664</v>
      </c>
      <c r="G44" s="12"/>
      <c r="H44" s="12"/>
      <c r="I44" s="12"/>
      <c r="J44" s="8"/>
      <c r="K44" s="8"/>
      <c r="L44" s="8">
        <v>0.25</v>
      </c>
      <c r="M44" s="8"/>
      <c r="N44" s="8"/>
      <c r="O44" s="8" t="s">
        <v>770</v>
      </c>
      <c r="P44" s="8" t="s">
        <v>63</v>
      </c>
      <c r="Q44" s="8" t="s">
        <v>840</v>
      </c>
      <c r="R44" s="16">
        <v>44679</v>
      </c>
      <c r="S44" s="8" t="s">
        <v>841</v>
      </c>
      <c r="T44" s="8" t="s">
        <v>877</v>
      </c>
      <c r="U44" s="8" t="s">
        <v>841</v>
      </c>
      <c r="V44" s="8" t="s">
        <v>841</v>
      </c>
      <c r="W44" s="8">
        <f t="shared" ref="W44:W46" si="2">L44*7.5</f>
        <v>1.875</v>
      </c>
      <c r="X44" s="8" t="s">
        <v>773</v>
      </c>
      <c r="Y44" s="8"/>
      <c r="Z44" s="8"/>
      <c r="AA44" s="8"/>
      <c r="AB44" s="8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</row>
    <row r="45" spans="1:57" ht="31" x14ac:dyDescent="0.35">
      <c r="A45" s="8" t="s">
        <v>878</v>
      </c>
      <c r="B45" s="8" t="str">
        <f>VLOOKUP(A45,'[1]SraRunTable (7)'!$A:$C,3,FALSE)</f>
        <v>SAMN32880437</v>
      </c>
      <c r="C45" s="8" t="str">
        <f>VLOOKUP(A45,'[1]SraRunTable (7)'!$A:$C,2,FALSE)</f>
        <v>SRR23195377</v>
      </c>
      <c r="D45" s="8" t="s">
        <v>843</v>
      </c>
      <c r="E45" s="9">
        <v>44663</v>
      </c>
      <c r="F45" s="9">
        <v>44664</v>
      </c>
      <c r="G45" s="10"/>
      <c r="H45" s="10"/>
      <c r="I45" s="10"/>
      <c r="J45" s="10"/>
      <c r="K45" s="10"/>
      <c r="L45" s="10">
        <v>1.86</v>
      </c>
      <c r="M45" s="10"/>
      <c r="N45" s="10"/>
      <c r="O45" s="8" t="s">
        <v>770</v>
      </c>
      <c r="P45" s="8" t="s">
        <v>63</v>
      </c>
      <c r="Q45" s="8" t="s">
        <v>840</v>
      </c>
      <c r="R45" s="16">
        <v>44679</v>
      </c>
      <c r="S45" s="8" t="s">
        <v>841</v>
      </c>
      <c r="T45" s="8" t="s">
        <v>875</v>
      </c>
      <c r="U45" s="8" t="s">
        <v>841</v>
      </c>
      <c r="V45" s="8" t="s">
        <v>841</v>
      </c>
      <c r="W45" s="8">
        <f t="shared" si="2"/>
        <v>13.950000000000001</v>
      </c>
      <c r="X45" s="10" t="s">
        <v>773</v>
      </c>
      <c r="Y45" s="10"/>
      <c r="Z45" s="10"/>
      <c r="AA45" s="10"/>
      <c r="AB45" s="8"/>
      <c r="AC45" s="13"/>
      <c r="AD45" s="10"/>
      <c r="AE45" s="8"/>
      <c r="AF45" s="13"/>
      <c r="AG45" s="8"/>
      <c r="AH45" s="13"/>
      <c r="AI45" s="8"/>
      <c r="AJ45" s="13"/>
      <c r="AK45" s="8"/>
      <c r="AL45" s="8"/>
      <c r="AM45" s="8"/>
      <c r="AN45" s="10"/>
      <c r="AO45" s="8"/>
      <c r="AP45" s="10"/>
      <c r="AQ45" s="8"/>
      <c r="AR45" s="10"/>
      <c r="AS45" s="13"/>
      <c r="AT45" s="10"/>
      <c r="AU45" s="10"/>
      <c r="AV45" s="10"/>
      <c r="AW45" s="10"/>
      <c r="AX45" s="13"/>
      <c r="AY45" s="13"/>
      <c r="AZ45" s="13"/>
      <c r="BA45" s="10"/>
      <c r="BB45" s="10"/>
      <c r="BC45" s="10"/>
      <c r="BD45" s="8"/>
      <c r="BE45" s="10"/>
    </row>
    <row r="46" spans="1:57" ht="31" x14ac:dyDescent="0.35">
      <c r="A46" s="8" t="s">
        <v>879</v>
      </c>
      <c r="B46" s="8" t="str">
        <f>VLOOKUP(A46,'[1]SraRunTable (7)'!$A:$C,3,FALSE)</f>
        <v>SAMN32880438</v>
      </c>
      <c r="C46" s="8" t="str">
        <f>VLOOKUP(A46,'[1]SraRunTable (7)'!$A:$C,2,FALSE)</f>
        <v>SRR23195376</v>
      </c>
      <c r="D46" s="8" t="s">
        <v>843</v>
      </c>
      <c r="E46" s="9">
        <v>44663</v>
      </c>
      <c r="F46" s="9">
        <v>44664</v>
      </c>
      <c r="G46" s="8">
        <v>850</v>
      </c>
      <c r="H46" s="8">
        <v>3</v>
      </c>
      <c r="I46" s="10">
        <v>2550</v>
      </c>
      <c r="J46" s="10"/>
      <c r="K46" s="10"/>
      <c r="L46" s="10">
        <v>3.66</v>
      </c>
      <c r="M46" s="10"/>
      <c r="N46" s="10"/>
      <c r="O46" s="10" t="s">
        <v>770</v>
      </c>
      <c r="P46" s="10" t="s">
        <v>63</v>
      </c>
      <c r="Q46" s="8" t="s">
        <v>840</v>
      </c>
      <c r="R46" s="16">
        <v>44679</v>
      </c>
      <c r="S46" s="8" t="s">
        <v>841</v>
      </c>
      <c r="T46" s="8" t="s">
        <v>880</v>
      </c>
      <c r="U46" s="8" t="s">
        <v>841</v>
      </c>
      <c r="V46" s="8" t="s">
        <v>841</v>
      </c>
      <c r="W46" s="8">
        <f t="shared" si="2"/>
        <v>27.450000000000003</v>
      </c>
      <c r="X46" s="10" t="s">
        <v>773</v>
      </c>
      <c r="Y46" s="10"/>
      <c r="Z46" s="10"/>
      <c r="AA46" s="10"/>
      <c r="AB46" s="8"/>
      <c r="AC46" s="13"/>
      <c r="AD46" s="10"/>
      <c r="AE46" s="8"/>
      <c r="AF46" s="13"/>
      <c r="AG46" s="8"/>
      <c r="AH46" s="13"/>
      <c r="AI46" s="8"/>
      <c r="AJ46" s="13"/>
      <c r="AK46" s="8"/>
      <c r="AL46" s="8"/>
      <c r="AM46" s="8"/>
      <c r="AN46" s="10"/>
      <c r="AO46" s="8"/>
      <c r="AP46" s="10"/>
      <c r="AQ46" s="8"/>
      <c r="AR46" s="10"/>
      <c r="AS46" s="13"/>
      <c r="AT46" s="10"/>
      <c r="AU46" s="10"/>
      <c r="AV46" s="10"/>
      <c r="AW46" s="10"/>
      <c r="AX46" s="13"/>
      <c r="AY46" s="13"/>
      <c r="AZ46" s="13"/>
      <c r="BA46" s="10"/>
      <c r="BB46" s="10"/>
      <c r="BC46" s="10"/>
      <c r="BD46" s="8"/>
      <c r="BE46" s="10"/>
    </row>
    <row r="47" spans="1:57" ht="15.5" x14ac:dyDescent="0.35">
      <c r="A47" s="8"/>
      <c r="B47" s="8"/>
      <c r="C47" s="8"/>
      <c r="D47" s="8"/>
      <c r="E47" s="9"/>
      <c r="F47" s="9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6"/>
      <c r="S47" s="10"/>
      <c r="T47" s="10"/>
      <c r="U47" s="10"/>
      <c r="V47" s="10"/>
      <c r="W47" s="10"/>
      <c r="X47" s="10"/>
      <c r="Y47" s="10"/>
      <c r="Z47" s="10"/>
      <c r="AA47" s="10"/>
      <c r="AB47" s="8"/>
      <c r="AC47" s="13"/>
      <c r="AD47" s="10"/>
      <c r="AE47" s="8"/>
      <c r="AF47" s="13"/>
      <c r="AG47" s="8"/>
      <c r="AH47" s="13"/>
      <c r="AI47" s="8"/>
      <c r="AJ47" s="13"/>
      <c r="AK47" s="8"/>
      <c r="AL47" s="8"/>
      <c r="AM47" s="8"/>
      <c r="AN47" s="10"/>
      <c r="AO47" s="8"/>
      <c r="AP47" s="10"/>
      <c r="AQ47" s="8"/>
      <c r="AR47" s="10"/>
      <c r="AS47" s="13"/>
      <c r="AT47" s="10"/>
      <c r="AU47" s="10"/>
      <c r="AV47" s="10"/>
      <c r="AW47" s="10"/>
      <c r="AX47" s="13"/>
      <c r="AY47" s="13"/>
      <c r="AZ47" s="13"/>
      <c r="BA47" s="10"/>
      <c r="BB47" s="10"/>
      <c r="BC47" s="10"/>
      <c r="BD47" s="8"/>
      <c r="BE47" s="10"/>
    </row>
    <row r="48" spans="1:57" ht="15.5" x14ac:dyDescent="0.35">
      <c r="A48" s="8"/>
      <c r="B48" s="8"/>
      <c r="C48" s="8"/>
      <c r="D48" s="8"/>
      <c r="E48" s="9"/>
      <c r="F48" s="9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6"/>
      <c r="S48" s="10"/>
      <c r="T48" s="10"/>
      <c r="U48" s="10"/>
      <c r="V48" s="10"/>
      <c r="W48" s="10"/>
      <c r="X48" s="10"/>
      <c r="Y48" s="10"/>
      <c r="Z48" s="10"/>
      <c r="AA48" s="10"/>
      <c r="AB48" s="8"/>
      <c r="AC48" s="13"/>
      <c r="AD48" s="10"/>
      <c r="AE48" s="8"/>
      <c r="AF48" s="13"/>
      <c r="AG48" s="8"/>
      <c r="AH48" s="13"/>
      <c r="AI48" s="8"/>
      <c r="AJ48" s="13"/>
      <c r="AK48" s="8"/>
      <c r="AL48" s="8"/>
      <c r="AM48" s="8"/>
      <c r="AN48" s="10"/>
      <c r="AO48" s="8"/>
      <c r="AP48" s="10"/>
      <c r="AQ48" s="8"/>
      <c r="AR48" s="10"/>
      <c r="AS48" s="13"/>
      <c r="AT48" s="10"/>
      <c r="AU48" s="10"/>
      <c r="AV48" s="10"/>
      <c r="AW48" s="10"/>
      <c r="AX48" s="13"/>
      <c r="AY48" s="13"/>
      <c r="AZ48" s="13"/>
      <c r="BA48" s="10"/>
      <c r="BB48" s="10"/>
      <c r="BC48" s="10"/>
      <c r="BD48" s="8"/>
      <c r="BE48" s="10"/>
    </row>
    <row r="49" spans="1:57" ht="15.5" x14ac:dyDescent="0.35">
      <c r="A49" s="8"/>
      <c r="B49" s="8"/>
      <c r="C49" s="8"/>
      <c r="D49" s="8"/>
      <c r="E49" s="9"/>
      <c r="F49" s="9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6"/>
      <c r="S49" s="10"/>
      <c r="T49" s="10"/>
      <c r="U49" s="10"/>
      <c r="V49" s="10"/>
      <c r="W49" s="10"/>
      <c r="X49" s="10"/>
      <c r="Y49" s="10"/>
      <c r="Z49" s="10"/>
      <c r="AA49" s="10"/>
      <c r="AB49" s="8"/>
      <c r="AC49" s="13"/>
      <c r="AD49" s="10"/>
      <c r="AE49" s="8"/>
      <c r="AF49" s="13"/>
      <c r="AG49" s="8"/>
      <c r="AH49" s="13"/>
      <c r="AI49" s="8"/>
      <c r="AJ49" s="13"/>
      <c r="AK49" s="8"/>
      <c r="AL49" s="8"/>
      <c r="AM49" s="8"/>
      <c r="AN49" s="10"/>
      <c r="AO49" s="8"/>
      <c r="AP49" s="10"/>
      <c r="AQ49" s="8"/>
      <c r="AR49" s="10"/>
      <c r="AS49" s="13"/>
      <c r="AT49" s="10"/>
      <c r="AU49" s="10"/>
      <c r="AV49" s="10"/>
      <c r="AW49" s="10"/>
      <c r="AX49" s="13"/>
      <c r="AY49" s="13"/>
      <c r="AZ49" s="13"/>
      <c r="BA49" s="10"/>
      <c r="BB49" s="10"/>
      <c r="BC49" s="10"/>
      <c r="BD49" s="8"/>
      <c r="BE49" s="10"/>
    </row>
    <row r="50" spans="1:57" ht="15.5" x14ac:dyDescent="0.35">
      <c r="A50" s="8"/>
      <c r="B50" s="8"/>
      <c r="C50" s="8"/>
      <c r="D50" s="8"/>
      <c r="E50" s="9"/>
      <c r="F50" s="9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6"/>
      <c r="S50" s="10"/>
      <c r="T50" s="10"/>
      <c r="U50" s="10"/>
      <c r="V50" s="10"/>
      <c r="W50" s="10"/>
      <c r="X50" s="10"/>
      <c r="Y50" s="10"/>
      <c r="Z50" s="10"/>
      <c r="AA50" s="10"/>
      <c r="AB50" s="8"/>
      <c r="AC50" s="13"/>
      <c r="AD50" s="10"/>
      <c r="AE50" s="8"/>
      <c r="AF50" s="13"/>
      <c r="AG50" s="8"/>
      <c r="AH50" s="13"/>
      <c r="AI50" s="8"/>
      <c r="AJ50" s="13"/>
      <c r="AK50" s="8"/>
      <c r="AL50" s="8"/>
      <c r="AM50" s="8"/>
      <c r="AN50" s="10"/>
      <c r="AO50" s="8"/>
      <c r="AP50" s="10"/>
      <c r="AQ50" s="8"/>
      <c r="AR50" s="10"/>
      <c r="AS50" s="13"/>
      <c r="AT50" s="10"/>
      <c r="AU50" s="10"/>
      <c r="AV50" s="10"/>
      <c r="AW50" s="10"/>
      <c r="AX50" s="13"/>
      <c r="AY50" s="13"/>
      <c r="AZ50" s="13"/>
      <c r="BA50" s="10"/>
      <c r="BB50" s="10"/>
      <c r="BC50" s="10"/>
      <c r="BD50" s="8"/>
      <c r="BE50" s="10"/>
    </row>
    <row r="51" spans="1:57" ht="15.5" x14ac:dyDescent="0.35">
      <c r="A51" s="8"/>
      <c r="B51" s="8"/>
      <c r="C51" s="8"/>
      <c r="D51" s="8"/>
      <c r="E51" s="9"/>
      <c r="F51" s="9"/>
      <c r="G51" s="13"/>
      <c r="H51" s="8"/>
      <c r="I51" s="8"/>
      <c r="J51" s="8"/>
      <c r="K51" s="8"/>
      <c r="L51" s="8"/>
      <c r="M51" s="8"/>
      <c r="N51" s="8"/>
      <c r="O51" s="8"/>
      <c r="P51" s="8"/>
      <c r="Q51" s="8"/>
      <c r="R51" s="9"/>
      <c r="S51" s="8"/>
      <c r="T51" s="8"/>
      <c r="U51" s="8"/>
      <c r="V51" s="8"/>
      <c r="W51" s="8"/>
      <c r="X51" s="8"/>
      <c r="Y51" s="8"/>
      <c r="Z51" s="8"/>
      <c r="AA51" s="8"/>
      <c r="AB51" s="8"/>
      <c r="AC51" s="12"/>
      <c r="AD51" s="12"/>
      <c r="AE51" s="13"/>
      <c r="AF51" s="12"/>
      <c r="AG51" s="13"/>
      <c r="AH51" s="12"/>
      <c r="AI51" s="13"/>
      <c r="AJ51" s="12"/>
      <c r="AK51" s="13"/>
      <c r="AL51" s="12"/>
      <c r="AM51" s="12"/>
      <c r="AN51" s="13"/>
      <c r="AO51" s="12"/>
      <c r="AP51" s="13"/>
      <c r="AQ51" s="12"/>
      <c r="AR51" s="12"/>
      <c r="AS51" s="13"/>
      <c r="AT51" s="12"/>
      <c r="AU51" s="13"/>
      <c r="AV51" s="12"/>
      <c r="AW51" s="13"/>
      <c r="AX51" s="12"/>
      <c r="AY51" s="13"/>
      <c r="AZ51" s="12"/>
      <c r="BA51" s="13"/>
      <c r="BB51" s="12"/>
      <c r="BC51" s="13"/>
      <c r="BD51" s="12"/>
      <c r="BE51" s="12"/>
    </row>
    <row r="52" spans="1:57" ht="15.5" x14ac:dyDescent="0.35">
      <c r="A52" s="8"/>
      <c r="B52" s="8"/>
      <c r="C52" s="8"/>
      <c r="D52" s="8"/>
      <c r="E52" s="9"/>
      <c r="F52" s="9"/>
      <c r="G52" s="13"/>
      <c r="H52" s="8"/>
      <c r="I52" s="8"/>
      <c r="J52" s="8"/>
      <c r="K52" s="8"/>
      <c r="L52" s="8"/>
      <c r="M52" s="8"/>
      <c r="N52" s="8"/>
      <c r="O52" s="8"/>
      <c r="P52" s="8"/>
      <c r="Q52" s="8"/>
      <c r="R52" s="9"/>
      <c r="S52" s="8"/>
      <c r="T52" s="8"/>
      <c r="U52" s="8"/>
      <c r="V52" s="8"/>
      <c r="W52" s="8"/>
      <c r="X52" s="8"/>
      <c r="Y52" s="8"/>
      <c r="Z52" s="8"/>
      <c r="AA52" s="8"/>
      <c r="AB52" s="8"/>
      <c r="AC52" s="12"/>
      <c r="AD52" s="12"/>
      <c r="AE52" s="13"/>
      <c r="AF52" s="12"/>
      <c r="AG52" s="13"/>
      <c r="AH52" s="12"/>
      <c r="AI52" s="13"/>
      <c r="AJ52" s="12"/>
      <c r="AK52" s="13"/>
      <c r="AL52" s="12"/>
      <c r="AM52" s="12"/>
      <c r="AN52" s="13"/>
      <c r="AO52" s="12"/>
      <c r="AP52" s="13"/>
      <c r="AQ52" s="12"/>
      <c r="AR52" s="12"/>
      <c r="AS52" s="13"/>
      <c r="AT52" s="12"/>
      <c r="AU52" s="13"/>
      <c r="AV52" s="12"/>
      <c r="AW52" s="13"/>
      <c r="AX52" s="12"/>
      <c r="AY52" s="13"/>
      <c r="AZ52" s="12"/>
      <c r="BA52" s="13"/>
      <c r="BB52" s="12"/>
      <c r="BC52" s="13"/>
      <c r="BD52" s="12"/>
      <c r="BE52" s="12"/>
    </row>
    <row r="53" spans="1:57" ht="15.5" x14ac:dyDescent="0.35">
      <c r="A53" s="8"/>
      <c r="B53" s="8"/>
      <c r="C53" s="8"/>
      <c r="D53" s="8"/>
      <c r="E53" s="9"/>
      <c r="F53" s="9"/>
      <c r="G53" s="13"/>
      <c r="H53" s="8"/>
      <c r="I53" s="8"/>
      <c r="J53" s="8"/>
      <c r="K53" s="8"/>
      <c r="L53" s="8"/>
      <c r="M53" s="8"/>
      <c r="N53" s="8"/>
      <c r="O53" s="8"/>
      <c r="P53" s="8"/>
      <c r="Q53" s="8"/>
      <c r="R53" s="9"/>
      <c r="S53" s="8"/>
      <c r="T53" s="8"/>
      <c r="U53" s="8"/>
      <c r="V53" s="8"/>
      <c r="W53" s="8"/>
      <c r="X53" s="8"/>
      <c r="Y53" s="8"/>
      <c r="Z53" s="8"/>
      <c r="AA53" s="8"/>
      <c r="AB53" s="8"/>
      <c r="AC53" s="12"/>
      <c r="AD53" s="12"/>
      <c r="AE53" s="13"/>
      <c r="AF53" s="12"/>
      <c r="AG53" s="13"/>
      <c r="AH53" s="12"/>
      <c r="AI53" s="13"/>
      <c r="AJ53" s="12"/>
      <c r="AK53" s="13"/>
      <c r="AL53" s="12"/>
      <c r="AM53" s="12"/>
      <c r="AN53" s="13"/>
      <c r="AO53" s="12"/>
      <c r="AP53" s="13"/>
      <c r="AQ53" s="12"/>
      <c r="AR53" s="12"/>
      <c r="AS53" s="13"/>
      <c r="AT53" s="12"/>
      <c r="AU53" s="13"/>
      <c r="AV53" s="12"/>
      <c r="AW53" s="13"/>
      <c r="AX53" s="12"/>
      <c r="AY53" s="13"/>
      <c r="AZ53" s="12"/>
      <c r="BA53" s="13"/>
      <c r="BB53" s="12"/>
      <c r="BC53" s="13"/>
      <c r="BD53" s="12"/>
      <c r="BE53" s="12"/>
    </row>
    <row r="54" spans="1:57" ht="15.5" x14ac:dyDescent="0.35">
      <c r="A54" s="8"/>
      <c r="B54" s="8"/>
      <c r="C54" s="8"/>
      <c r="D54" s="8"/>
      <c r="E54" s="9"/>
      <c r="F54" s="9"/>
      <c r="G54" s="8"/>
      <c r="H54" s="10"/>
      <c r="I54" s="8"/>
      <c r="J54" s="8"/>
      <c r="K54" s="8"/>
      <c r="L54" s="10"/>
      <c r="M54" s="8"/>
      <c r="N54" s="8"/>
      <c r="O54" s="8"/>
      <c r="P54" s="8"/>
      <c r="Q54" s="8"/>
      <c r="R54" s="9"/>
      <c r="S54" s="10"/>
      <c r="T54" s="10"/>
      <c r="U54" s="10"/>
      <c r="V54" s="10"/>
      <c r="W54" s="8"/>
      <c r="X54" s="8"/>
      <c r="Y54" s="10"/>
      <c r="Z54" s="10"/>
      <c r="AA54" s="10"/>
      <c r="AB54" s="8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</row>
    <row r="55" spans="1:57" ht="15.5" x14ac:dyDescent="0.35">
      <c r="A55" s="8"/>
      <c r="B55" s="8"/>
      <c r="C55" s="8"/>
      <c r="D55" s="8"/>
      <c r="E55" s="9"/>
      <c r="F55" s="9"/>
      <c r="G55" s="8"/>
      <c r="H55" s="10"/>
      <c r="I55" s="8"/>
      <c r="J55" s="8"/>
      <c r="K55" s="8"/>
      <c r="L55" s="10"/>
      <c r="M55" s="8"/>
      <c r="N55" s="8"/>
      <c r="O55" s="8"/>
      <c r="P55" s="8"/>
      <c r="Q55" s="8"/>
      <c r="R55" s="9"/>
      <c r="S55" s="10"/>
      <c r="T55" s="10"/>
      <c r="U55" s="10"/>
      <c r="V55" s="10"/>
      <c r="W55" s="8"/>
      <c r="X55" s="8"/>
      <c r="Y55" s="10"/>
      <c r="Z55" s="10"/>
      <c r="AA55" s="10"/>
      <c r="AB55" s="8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</row>
  </sheetData>
  <mergeCells count="1">
    <mergeCell ref="A1:G1"/>
  </mergeCells>
  <conditionalFormatting sqref="AE39:BE55 AE3:BE36">
    <cfRule type="containsText" dxfId="11" priority="23" operator="containsText" text="R">
      <formula>NOT(ISERROR(SEARCH("R",AE3)))</formula>
    </cfRule>
    <cfRule type="containsText" dxfId="10" priority="24" operator="containsText" text="POS">
      <formula>NOT(ISERROR(SEARCH("POS",AE3)))</formula>
    </cfRule>
  </conditionalFormatting>
  <conditionalFormatting sqref="AE3:BE36">
    <cfRule type="containsText" dxfId="9" priority="22" operator="containsText" text="I">
      <formula>NOT(ISERROR(SEARCH("I",AE3)))</formula>
    </cfRule>
  </conditionalFormatting>
  <conditionalFormatting sqref="Z40">
    <cfRule type="containsText" dxfId="8" priority="19" operator="containsText" text="Y">
      <formula>NOT(ISERROR(SEARCH("Y",Z40)))</formula>
    </cfRule>
    <cfRule type="containsText" dxfId="7" priority="20" operator="containsText" text="M">
      <formula>NOT(ISERROR(SEARCH("M",Z40)))</formula>
    </cfRule>
    <cfRule type="containsText" dxfId="6" priority="21" operator="containsText" text="N">
      <formula>NOT(ISERROR(SEARCH("N",Z40)))</formula>
    </cfRule>
  </conditionalFormatting>
  <conditionalFormatting sqref="AE37:BE37">
    <cfRule type="containsText" dxfId="5" priority="14" operator="containsText" text="R">
      <formula>NOT(ISERROR(SEARCH("R",AE37)))</formula>
    </cfRule>
    <cfRule type="containsText" dxfId="4" priority="15" operator="containsText" text="POS">
      <formula>NOT(ISERROR(SEARCH("POS",AE37)))</formula>
    </cfRule>
  </conditionalFormatting>
  <conditionalFormatting sqref="AE37:BE37">
    <cfRule type="containsText" dxfId="3" priority="13" operator="containsText" text="I">
      <formula>NOT(ISERROR(SEARCH("I",AE37)))</formula>
    </cfRule>
  </conditionalFormatting>
  <conditionalFormatting sqref="AE38:BE38">
    <cfRule type="containsText" dxfId="2" priority="5" operator="containsText" text="R">
      <formula>NOT(ISERROR(SEARCH("R",AE38)))</formula>
    </cfRule>
    <cfRule type="containsText" dxfId="1" priority="6" operator="containsText" text="POS">
      <formula>NOT(ISERROR(SEARCH("POS",AE38)))</formula>
    </cfRule>
  </conditionalFormatting>
  <conditionalFormatting sqref="AE38:BE38">
    <cfRule type="containsText" dxfId="0" priority="4" operator="containsText" text="I">
      <formula>NOT(ISERROR(SEARCH("I",AE38)))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7"/>
  <sheetViews>
    <sheetView workbookViewId="0">
      <selection activeCell="B8" sqref="B8"/>
    </sheetView>
  </sheetViews>
  <sheetFormatPr defaultRowHeight="14.5" x14ac:dyDescent="0.35"/>
  <cols>
    <col min="1" max="1" width="30.7265625" customWidth="1"/>
    <col min="2" max="2" width="35.54296875" customWidth="1"/>
  </cols>
  <sheetData>
    <row r="1" spans="1:5" s="7" customFormat="1" ht="29" customHeight="1" thickBot="1" x14ac:dyDescent="0.4">
      <c r="A1" s="67" t="s">
        <v>967</v>
      </c>
      <c r="B1" s="67"/>
      <c r="C1" s="68"/>
      <c r="D1" s="68"/>
      <c r="E1" s="68"/>
    </row>
    <row r="2" spans="1:5" ht="15" thickBot="1" x14ac:dyDescent="0.4">
      <c r="A2" s="66" t="s">
        <v>553</v>
      </c>
      <c r="B2" s="66" t="s">
        <v>65</v>
      </c>
      <c r="C2" s="49"/>
      <c r="D2" s="49"/>
      <c r="E2" s="49"/>
    </row>
    <row r="3" spans="1:5" x14ac:dyDescent="0.35">
      <c r="A3" t="s">
        <v>554</v>
      </c>
      <c r="B3" t="s">
        <v>562</v>
      </c>
    </row>
    <row r="4" spans="1:5" x14ac:dyDescent="0.35">
      <c r="A4" t="s">
        <v>555</v>
      </c>
      <c r="B4" t="s">
        <v>562</v>
      </c>
    </row>
    <row r="5" spans="1:5" x14ac:dyDescent="0.35">
      <c r="A5" t="s">
        <v>556</v>
      </c>
      <c r="B5" t="s">
        <v>562</v>
      </c>
    </row>
    <row r="6" spans="1:5" x14ac:dyDescent="0.35">
      <c r="A6" t="s">
        <v>557</v>
      </c>
      <c r="B6" t="s">
        <v>562</v>
      </c>
    </row>
    <row r="7" spans="1:5" x14ac:dyDescent="0.35">
      <c r="A7" t="s">
        <v>558</v>
      </c>
      <c r="B7" t="s">
        <v>562</v>
      </c>
    </row>
    <row r="8" spans="1:5" x14ac:dyDescent="0.35">
      <c r="A8" t="s">
        <v>559</v>
      </c>
      <c r="B8" t="s">
        <v>562</v>
      </c>
    </row>
    <row r="9" spans="1:5" x14ac:dyDescent="0.35">
      <c r="A9" t="s">
        <v>560</v>
      </c>
      <c r="B9" t="s">
        <v>562</v>
      </c>
    </row>
    <row r="10" spans="1:5" x14ac:dyDescent="0.35">
      <c r="A10" t="s">
        <v>550</v>
      </c>
      <c r="B10" t="s">
        <v>562</v>
      </c>
    </row>
    <row r="11" spans="1:5" x14ac:dyDescent="0.35">
      <c r="A11" t="s">
        <v>518</v>
      </c>
      <c r="B11" t="s">
        <v>562</v>
      </c>
    </row>
    <row r="12" spans="1:5" x14ac:dyDescent="0.35">
      <c r="A12" t="s">
        <v>549</v>
      </c>
      <c r="B12" t="s">
        <v>562</v>
      </c>
    </row>
    <row r="13" spans="1:5" x14ac:dyDescent="0.35">
      <c r="A13" t="s">
        <v>561</v>
      </c>
      <c r="B13" t="s">
        <v>562</v>
      </c>
    </row>
    <row r="14" spans="1:5" x14ac:dyDescent="0.35">
      <c r="A14" t="s">
        <v>508</v>
      </c>
      <c r="B14" t="s">
        <v>562</v>
      </c>
    </row>
    <row r="15" spans="1:5" x14ac:dyDescent="0.35">
      <c r="A15" t="s">
        <v>563</v>
      </c>
      <c r="B15" t="s">
        <v>496</v>
      </c>
    </row>
    <row r="16" spans="1:5" x14ac:dyDescent="0.35">
      <c r="A16" t="s">
        <v>564</v>
      </c>
      <c r="B16" t="s">
        <v>496</v>
      </c>
    </row>
    <row r="17" spans="1:2" x14ac:dyDescent="0.35">
      <c r="A17" t="s">
        <v>565</v>
      </c>
      <c r="B17" t="s">
        <v>496</v>
      </c>
    </row>
    <row r="18" spans="1:2" x14ac:dyDescent="0.35">
      <c r="A18" t="s">
        <v>566</v>
      </c>
      <c r="B18" t="s">
        <v>496</v>
      </c>
    </row>
    <row r="19" spans="1:2" x14ac:dyDescent="0.35">
      <c r="A19" t="s">
        <v>567</v>
      </c>
      <c r="B19" t="s">
        <v>496</v>
      </c>
    </row>
    <row r="20" spans="1:2" x14ac:dyDescent="0.35">
      <c r="A20" t="s">
        <v>568</v>
      </c>
      <c r="B20" t="s">
        <v>496</v>
      </c>
    </row>
    <row r="21" spans="1:2" x14ac:dyDescent="0.35">
      <c r="A21" t="s">
        <v>569</v>
      </c>
      <c r="B21" t="s">
        <v>496</v>
      </c>
    </row>
    <row r="22" spans="1:2" x14ac:dyDescent="0.35">
      <c r="A22" t="s">
        <v>539</v>
      </c>
      <c r="B22" t="s">
        <v>496</v>
      </c>
    </row>
    <row r="23" spans="1:2" x14ac:dyDescent="0.35">
      <c r="A23" t="s">
        <v>570</v>
      </c>
      <c r="B23" t="s">
        <v>496</v>
      </c>
    </row>
    <row r="24" spans="1:2" x14ac:dyDescent="0.35">
      <c r="A24" t="s">
        <v>571</v>
      </c>
      <c r="B24" t="s">
        <v>496</v>
      </c>
    </row>
    <row r="25" spans="1:2" x14ac:dyDescent="0.35">
      <c r="A25" t="s">
        <v>547</v>
      </c>
      <c r="B25" t="s">
        <v>496</v>
      </c>
    </row>
    <row r="26" spans="1:2" x14ac:dyDescent="0.35">
      <c r="A26" t="s">
        <v>548</v>
      </c>
      <c r="B26" t="s">
        <v>496</v>
      </c>
    </row>
    <row r="27" spans="1:2" x14ac:dyDescent="0.35">
      <c r="A27" t="s">
        <v>546</v>
      </c>
      <c r="B27" t="s">
        <v>496</v>
      </c>
    </row>
    <row r="28" spans="1:2" x14ac:dyDescent="0.35">
      <c r="A28" t="s">
        <v>545</v>
      </c>
      <c r="B28" t="s">
        <v>496</v>
      </c>
    </row>
    <row r="29" spans="1:2" x14ac:dyDescent="0.35">
      <c r="A29" t="s">
        <v>544</v>
      </c>
      <c r="B29" t="s">
        <v>496</v>
      </c>
    </row>
    <row r="30" spans="1:2" x14ac:dyDescent="0.35">
      <c r="A30" t="s">
        <v>572</v>
      </c>
      <c r="B30" t="s">
        <v>496</v>
      </c>
    </row>
    <row r="31" spans="1:2" x14ac:dyDescent="0.35">
      <c r="A31" t="s">
        <v>573</v>
      </c>
      <c r="B31" t="s">
        <v>496</v>
      </c>
    </row>
    <row r="32" spans="1:2" x14ac:dyDescent="0.35">
      <c r="A32" t="s">
        <v>574</v>
      </c>
      <c r="B32" t="s">
        <v>496</v>
      </c>
    </row>
    <row r="33" spans="1:2" x14ac:dyDescent="0.35">
      <c r="A33" t="s">
        <v>575</v>
      </c>
      <c r="B33" t="s">
        <v>496</v>
      </c>
    </row>
    <row r="34" spans="1:2" x14ac:dyDescent="0.35">
      <c r="A34" t="s">
        <v>505</v>
      </c>
      <c r="B34" t="s">
        <v>496</v>
      </c>
    </row>
    <row r="35" spans="1:2" x14ac:dyDescent="0.35">
      <c r="A35" t="s">
        <v>576</v>
      </c>
      <c r="B35" t="s">
        <v>496</v>
      </c>
    </row>
    <row r="36" spans="1:2" x14ac:dyDescent="0.35">
      <c r="A36" t="s">
        <v>577</v>
      </c>
      <c r="B36" t="s">
        <v>66</v>
      </c>
    </row>
    <row r="37" spans="1:2" x14ac:dyDescent="0.35">
      <c r="A37" t="s">
        <v>438</v>
      </c>
      <c r="B37" t="s">
        <v>66</v>
      </c>
    </row>
    <row r="38" spans="1:2" x14ac:dyDescent="0.35">
      <c r="A38" t="s">
        <v>578</v>
      </c>
      <c r="B38" t="s">
        <v>66</v>
      </c>
    </row>
    <row r="39" spans="1:2" x14ac:dyDescent="0.35">
      <c r="A39" t="s">
        <v>376</v>
      </c>
      <c r="B39" t="s">
        <v>66</v>
      </c>
    </row>
    <row r="40" spans="1:2" x14ac:dyDescent="0.35">
      <c r="A40" t="s">
        <v>579</v>
      </c>
      <c r="B40" t="s">
        <v>66</v>
      </c>
    </row>
    <row r="41" spans="1:2" x14ac:dyDescent="0.35">
      <c r="A41" t="s">
        <v>204</v>
      </c>
      <c r="B41" t="s">
        <v>66</v>
      </c>
    </row>
    <row r="42" spans="1:2" x14ac:dyDescent="0.35">
      <c r="A42" t="s">
        <v>308</v>
      </c>
      <c r="B42" t="s">
        <v>66</v>
      </c>
    </row>
    <row r="43" spans="1:2" x14ac:dyDescent="0.35">
      <c r="A43" t="s">
        <v>380</v>
      </c>
      <c r="B43" t="s">
        <v>66</v>
      </c>
    </row>
    <row r="44" spans="1:2" x14ac:dyDescent="0.35">
      <c r="A44" t="s">
        <v>314</v>
      </c>
      <c r="B44" t="s">
        <v>66</v>
      </c>
    </row>
    <row r="45" spans="1:2" x14ac:dyDescent="0.35">
      <c r="A45" t="s">
        <v>580</v>
      </c>
      <c r="B45" t="s">
        <v>66</v>
      </c>
    </row>
    <row r="46" spans="1:2" x14ac:dyDescent="0.35">
      <c r="A46" t="s">
        <v>315</v>
      </c>
      <c r="B46" t="s">
        <v>66</v>
      </c>
    </row>
    <row r="47" spans="1:2" x14ac:dyDescent="0.35">
      <c r="A47" t="s">
        <v>581</v>
      </c>
      <c r="B47" t="s">
        <v>66</v>
      </c>
    </row>
    <row r="48" spans="1:2" x14ac:dyDescent="0.35">
      <c r="A48" t="s">
        <v>441</v>
      </c>
      <c r="B48" t="s">
        <v>66</v>
      </c>
    </row>
    <row r="49" spans="1:2" x14ac:dyDescent="0.35">
      <c r="A49" t="s">
        <v>384</v>
      </c>
      <c r="B49" t="s">
        <v>66</v>
      </c>
    </row>
    <row r="50" spans="1:2" x14ac:dyDescent="0.35">
      <c r="A50" t="s">
        <v>427</v>
      </c>
      <c r="B50" t="s">
        <v>66</v>
      </c>
    </row>
    <row r="51" spans="1:2" x14ac:dyDescent="0.35">
      <c r="A51" t="s">
        <v>202</v>
      </c>
      <c r="B51" t="s">
        <v>66</v>
      </c>
    </row>
    <row r="52" spans="1:2" x14ac:dyDescent="0.35">
      <c r="A52" t="s">
        <v>434</v>
      </c>
      <c r="B52" t="s">
        <v>66</v>
      </c>
    </row>
    <row r="53" spans="1:2" x14ac:dyDescent="0.35">
      <c r="A53" t="s">
        <v>582</v>
      </c>
      <c r="B53" t="s">
        <v>66</v>
      </c>
    </row>
    <row r="54" spans="1:2" x14ac:dyDescent="0.35">
      <c r="A54" t="s">
        <v>429</v>
      </c>
      <c r="B54" t="s">
        <v>66</v>
      </c>
    </row>
    <row r="55" spans="1:2" x14ac:dyDescent="0.35">
      <c r="A55" t="s">
        <v>416</v>
      </c>
      <c r="B55" t="s">
        <v>66</v>
      </c>
    </row>
    <row r="56" spans="1:2" x14ac:dyDescent="0.35">
      <c r="A56" t="s">
        <v>583</v>
      </c>
      <c r="B56" t="s">
        <v>66</v>
      </c>
    </row>
    <row r="57" spans="1:2" x14ac:dyDescent="0.35">
      <c r="A57" t="s">
        <v>411</v>
      </c>
      <c r="B57" t="s">
        <v>66</v>
      </c>
    </row>
    <row r="58" spans="1:2" x14ac:dyDescent="0.35">
      <c r="A58" t="s">
        <v>379</v>
      </c>
      <c r="B58" t="s">
        <v>66</v>
      </c>
    </row>
    <row r="59" spans="1:2" x14ac:dyDescent="0.35">
      <c r="A59" t="s">
        <v>584</v>
      </c>
      <c r="B59" t="s">
        <v>66</v>
      </c>
    </row>
    <row r="60" spans="1:2" x14ac:dyDescent="0.35">
      <c r="A60" t="s">
        <v>419</v>
      </c>
      <c r="B60" t="s">
        <v>66</v>
      </c>
    </row>
    <row r="61" spans="1:2" x14ac:dyDescent="0.35">
      <c r="A61" t="s">
        <v>326</v>
      </c>
      <c r="B61" t="s">
        <v>66</v>
      </c>
    </row>
    <row r="62" spans="1:2" x14ac:dyDescent="0.35">
      <c r="A62" t="s">
        <v>452</v>
      </c>
      <c r="B62" t="s">
        <v>66</v>
      </c>
    </row>
    <row r="63" spans="1:2" x14ac:dyDescent="0.35">
      <c r="A63" t="s">
        <v>320</v>
      </c>
      <c r="B63" t="s">
        <v>66</v>
      </c>
    </row>
    <row r="64" spans="1:2" x14ac:dyDescent="0.35">
      <c r="A64" t="s">
        <v>585</v>
      </c>
      <c r="B64" t="s">
        <v>66</v>
      </c>
    </row>
    <row r="65" spans="1:2" x14ac:dyDescent="0.35">
      <c r="A65" t="s">
        <v>586</v>
      </c>
      <c r="B65" t="s">
        <v>66</v>
      </c>
    </row>
    <row r="66" spans="1:2" x14ac:dyDescent="0.35">
      <c r="A66" t="s">
        <v>372</v>
      </c>
      <c r="B66" t="s">
        <v>66</v>
      </c>
    </row>
    <row r="67" spans="1:2" x14ac:dyDescent="0.35">
      <c r="A67" t="s">
        <v>587</v>
      </c>
      <c r="B67" t="s">
        <v>66</v>
      </c>
    </row>
    <row r="68" spans="1:2" x14ac:dyDescent="0.35">
      <c r="A68" t="s">
        <v>588</v>
      </c>
      <c r="B68" t="s">
        <v>66</v>
      </c>
    </row>
    <row r="69" spans="1:2" x14ac:dyDescent="0.35">
      <c r="A69" t="s">
        <v>417</v>
      </c>
      <c r="B69" t="s">
        <v>66</v>
      </c>
    </row>
    <row r="70" spans="1:2" x14ac:dyDescent="0.35">
      <c r="A70" t="s">
        <v>589</v>
      </c>
      <c r="B70" t="s">
        <v>66</v>
      </c>
    </row>
    <row r="71" spans="1:2" x14ac:dyDescent="0.35">
      <c r="A71" t="s">
        <v>437</v>
      </c>
      <c r="B71" t="s">
        <v>66</v>
      </c>
    </row>
    <row r="72" spans="1:2" x14ac:dyDescent="0.35">
      <c r="A72" t="s">
        <v>305</v>
      </c>
      <c r="B72" t="s">
        <v>66</v>
      </c>
    </row>
    <row r="73" spans="1:2" x14ac:dyDescent="0.35">
      <c r="A73" t="s">
        <v>426</v>
      </c>
      <c r="B73" t="s">
        <v>66</v>
      </c>
    </row>
    <row r="74" spans="1:2" x14ac:dyDescent="0.35">
      <c r="A74" t="s">
        <v>447</v>
      </c>
      <c r="B74" t="s">
        <v>66</v>
      </c>
    </row>
    <row r="75" spans="1:2" x14ac:dyDescent="0.35">
      <c r="A75" t="s">
        <v>590</v>
      </c>
      <c r="B75" t="s">
        <v>66</v>
      </c>
    </row>
    <row r="76" spans="1:2" x14ac:dyDescent="0.35">
      <c r="A76" t="s">
        <v>313</v>
      </c>
      <c r="B76" t="s">
        <v>66</v>
      </c>
    </row>
    <row r="77" spans="1:2" x14ac:dyDescent="0.35">
      <c r="A77" t="s">
        <v>591</v>
      </c>
      <c r="B77" t="s">
        <v>66</v>
      </c>
    </row>
    <row r="78" spans="1:2" x14ac:dyDescent="0.35">
      <c r="A78" t="s">
        <v>324</v>
      </c>
      <c r="B78" t="s">
        <v>66</v>
      </c>
    </row>
    <row r="79" spans="1:2" x14ac:dyDescent="0.35">
      <c r="A79" t="s">
        <v>592</v>
      </c>
      <c r="B79" t="s">
        <v>66</v>
      </c>
    </row>
    <row r="80" spans="1:2" x14ac:dyDescent="0.35">
      <c r="A80" t="s">
        <v>593</v>
      </c>
      <c r="B80" t="s">
        <v>66</v>
      </c>
    </row>
    <row r="81" spans="1:2" x14ac:dyDescent="0.35">
      <c r="A81" t="s">
        <v>421</v>
      </c>
      <c r="B81" t="s">
        <v>66</v>
      </c>
    </row>
    <row r="82" spans="1:2" x14ac:dyDescent="0.35">
      <c r="A82" t="s">
        <v>231</v>
      </c>
      <c r="B82" t="s">
        <v>66</v>
      </c>
    </row>
    <row r="83" spans="1:2" x14ac:dyDescent="0.35">
      <c r="A83" t="s">
        <v>594</v>
      </c>
      <c r="B83" t="s">
        <v>66</v>
      </c>
    </row>
    <row r="84" spans="1:2" x14ac:dyDescent="0.35">
      <c r="A84" t="s">
        <v>595</v>
      </c>
      <c r="B84" t="s">
        <v>66</v>
      </c>
    </row>
    <row r="85" spans="1:2" x14ac:dyDescent="0.35">
      <c r="A85" t="s">
        <v>81</v>
      </c>
      <c r="B85" t="s">
        <v>66</v>
      </c>
    </row>
    <row r="86" spans="1:2" x14ac:dyDescent="0.35">
      <c r="A86" t="s">
        <v>295</v>
      </c>
      <c r="B86" t="s">
        <v>66</v>
      </c>
    </row>
    <row r="87" spans="1:2" x14ac:dyDescent="0.35">
      <c r="A87" t="s">
        <v>439</v>
      </c>
      <c r="B87" t="s">
        <v>66</v>
      </c>
    </row>
    <row r="88" spans="1:2" x14ac:dyDescent="0.35">
      <c r="A88" t="s">
        <v>596</v>
      </c>
      <c r="B88" t="s">
        <v>66</v>
      </c>
    </row>
    <row r="89" spans="1:2" x14ac:dyDescent="0.35">
      <c r="A89" t="s">
        <v>484</v>
      </c>
      <c r="B89" t="s">
        <v>66</v>
      </c>
    </row>
    <row r="90" spans="1:2" x14ac:dyDescent="0.35">
      <c r="A90" t="s">
        <v>382</v>
      </c>
      <c r="B90" t="s">
        <v>66</v>
      </c>
    </row>
    <row r="91" spans="1:2" x14ac:dyDescent="0.35">
      <c r="A91" t="s">
        <v>177</v>
      </c>
      <c r="B91" t="s">
        <v>66</v>
      </c>
    </row>
    <row r="92" spans="1:2" x14ac:dyDescent="0.35">
      <c r="A92" t="s">
        <v>307</v>
      </c>
      <c r="B92" t="s">
        <v>66</v>
      </c>
    </row>
    <row r="93" spans="1:2" x14ac:dyDescent="0.35">
      <c r="A93" t="s">
        <v>597</v>
      </c>
      <c r="B93" t="s">
        <v>66</v>
      </c>
    </row>
    <row r="94" spans="1:2" x14ac:dyDescent="0.35">
      <c r="A94" t="s">
        <v>598</v>
      </c>
      <c r="B94" t="s">
        <v>66</v>
      </c>
    </row>
    <row r="95" spans="1:2" x14ac:dyDescent="0.35">
      <c r="A95" t="s">
        <v>599</v>
      </c>
      <c r="B95" t="s">
        <v>66</v>
      </c>
    </row>
    <row r="96" spans="1:2" x14ac:dyDescent="0.35">
      <c r="A96" t="s">
        <v>600</v>
      </c>
      <c r="B96" t="s">
        <v>66</v>
      </c>
    </row>
    <row r="97" spans="1:2" x14ac:dyDescent="0.35">
      <c r="A97" t="s">
        <v>334</v>
      </c>
      <c r="B97" t="s">
        <v>66</v>
      </c>
    </row>
    <row r="98" spans="1:2" x14ac:dyDescent="0.35">
      <c r="A98" t="s">
        <v>143</v>
      </c>
      <c r="B98" t="s">
        <v>66</v>
      </c>
    </row>
    <row r="99" spans="1:2" x14ac:dyDescent="0.35">
      <c r="A99" t="s">
        <v>601</v>
      </c>
      <c r="B99" t="s">
        <v>66</v>
      </c>
    </row>
    <row r="100" spans="1:2" x14ac:dyDescent="0.35">
      <c r="A100" t="s">
        <v>602</v>
      </c>
      <c r="B100" t="s">
        <v>66</v>
      </c>
    </row>
    <row r="101" spans="1:2" x14ac:dyDescent="0.35">
      <c r="A101" t="s">
        <v>217</v>
      </c>
      <c r="B101" t="s">
        <v>66</v>
      </c>
    </row>
    <row r="102" spans="1:2" x14ac:dyDescent="0.35">
      <c r="A102" t="s">
        <v>113</v>
      </c>
      <c r="B102" t="s">
        <v>66</v>
      </c>
    </row>
    <row r="103" spans="1:2" x14ac:dyDescent="0.35">
      <c r="A103" t="s">
        <v>603</v>
      </c>
      <c r="B103" t="s">
        <v>66</v>
      </c>
    </row>
    <row r="104" spans="1:2" x14ac:dyDescent="0.35">
      <c r="A104" t="s">
        <v>604</v>
      </c>
      <c r="B104" t="s">
        <v>66</v>
      </c>
    </row>
    <row r="105" spans="1:2" x14ac:dyDescent="0.35">
      <c r="A105" t="s">
        <v>236</v>
      </c>
      <c r="B105" t="s">
        <v>66</v>
      </c>
    </row>
    <row r="106" spans="1:2" x14ac:dyDescent="0.35">
      <c r="A106" t="s">
        <v>605</v>
      </c>
      <c r="B106" t="s">
        <v>66</v>
      </c>
    </row>
    <row r="107" spans="1:2" x14ac:dyDescent="0.35">
      <c r="A107" t="s">
        <v>606</v>
      </c>
      <c r="B107" t="s">
        <v>66</v>
      </c>
    </row>
    <row r="108" spans="1:2" x14ac:dyDescent="0.35">
      <c r="A108" t="s">
        <v>448</v>
      </c>
      <c r="B108" t="s">
        <v>66</v>
      </c>
    </row>
    <row r="109" spans="1:2" x14ac:dyDescent="0.35">
      <c r="A109" t="s">
        <v>607</v>
      </c>
      <c r="B109" t="s">
        <v>66</v>
      </c>
    </row>
    <row r="110" spans="1:2" x14ac:dyDescent="0.35">
      <c r="A110" t="s">
        <v>608</v>
      </c>
      <c r="B110" t="s">
        <v>66</v>
      </c>
    </row>
    <row r="111" spans="1:2" x14ac:dyDescent="0.35">
      <c r="A111" t="s">
        <v>609</v>
      </c>
      <c r="B111" t="s">
        <v>66</v>
      </c>
    </row>
    <row r="112" spans="1:2" x14ac:dyDescent="0.35">
      <c r="A112" t="s">
        <v>610</v>
      </c>
      <c r="B112" t="s">
        <v>66</v>
      </c>
    </row>
    <row r="113" spans="1:2" x14ac:dyDescent="0.35">
      <c r="A113" t="s">
        <v>611</v>
      </c>
      <c r="B113" t="s">
        <v>66</v>
      </c>
    </row>
    <row r="114" spans="1:2" x14ac:dyDescent="0.35">
      <c r="A114" t="s">
        <v>420</v>
      </c>
      <c r="B114" t="s">
        <v>66</v>
      </c>
    </row>
    <row r="115" spans="1:2" x14ac:dyDescent="0.35">
      <c r="A115" t="s">
        <v>612</v>
      </c>
      <c r="B115" t="s">
        <v>66</v>
      </c>
    </row>
    <row r="116" spans="1:2" x14ac:dyDescent="0.35">
      <c r="A116" t="s">
        <v>613</v>
      </c>
      <c r="B116" t="s">
        <v>66</v>
      </c>
    </row>
    <row r="117" spans="1:2" x14ac:dyDescent="0.35">
      <c r="A117" t="s">
        <v>407</v>
      </c>
      <c r="B117" t="s">
        <v>66</v>
      </c>
    </row>
    <row r="118" spans="1:2" x14ac:dyDescent="0.35">
      <c r="A118" t="s">
        <v>614</v>
      </c>
      <c r="B118" t="s">
        <v>66</v>
      </c>
    </row>
    <row r="119" spans="1:2" x14ac:dyDescent="0.35">
      <c r="A119" t="s">
        <v>460</v>
      </c>
      <c r="B119" t="s">
        <v>66</v>
      </c>
    </row>
    <row r="120" spans="1:2" x14ac:dyDescent="0.35">
      <c r="A120" t="s">
        <v>370</v>
      </c>
      <c r="B120" t="s">
        <v>66</v>
      </c>
    </row>
    <row r="121" spans="1:2" x14ac:dyDescent="0.35">
      <c r="A121" t="s">
        <v>450</v>
      </c>
      <c r="B121" t="s">
        <v>66</v>
      </c>
    </row>
    <row r="122" spans="1:2" x14ac:dyDescent="0.35">
      <c r="A122" t="s">
        <v>272</v>
      </c>
      <c r="B122" t="s">
        <v>66</v>
      </c>
    </row>
    <row r="123" spans="1:2" x14ac:dyDescent="0.35">
      <c r="A123" t="s">
        <v>615</v>
      </c>
      <c r="B123" t="s">
        <v>66</v>
      </c>
    </row>
    <row r="124" spans="1:2" x14ac:dyDescent="0.35">
      <c r="A124" t="s">
        <v>616</v>
      </c>
      <c r="B124" t="s">
        <v>66</v>
      </c>
    </row>
    <row r="125" spans="1:2" x14ac:dyDescent="0.35">
      <c r="A125" t="s">
        <v>387</v>
      </c>
      <c r="B125" t="s">
        <v>66</v>
      </c>
    </row>
    <row r="126" spans="1:2" x14ac:dyDescent="0.35">
      <c r="A126" t="s">
        <v>617</v>
      </c>
      <c r="B126" t="s">
        <v>66</v>
      </c>
    </row>
    <row r="127" spans="1:2" x14ac:dyDescent="0.35">
      <c r="A127" t="s">
        <v>299</v>
      </c>
      <c r="B127" t="s">
        <v>66</v>
      </c>
    </row>
    <row r="128" spans="1:2" x14ac:dyDescent="0.35">
      <c r="A128" t="s">
        <v>618</v>
      </c>
      <c r="B128" t="s">
        <v>66</v>
      </c>
    </row>
    <row r="129" spans="1:2" x14ac:dyDescent="0.35">
      <c r="A129" t="s">
        <v>619</v>
      </c>
      <c r="B129" t="s">
        <v>66</v>
      </c>
    </row>
    <row r="130" spans="1:2" x14ac:dyDescent="0.35">
      <c r="A130" t="s">
        <v>620</v>
      </c>
      <c r="B130" t="s">
        <v>66</v>
      </c>
    </row>
    <row r="131" spans="1:2" x14ac:dyDescent="0.35">
      <c r="A131" t="s">
        <v>621</v>
      </c>
      <c r="B131" t="s">
        <v>66</v>
      </c>
    </row>
    <row r="132" spans="1:2" x14ac:dyDescent="0.35">
      <c r="A132" t="s">
        <v>449</v>
      </c>
      <c r="B132" t="s">
        <v>66</v>
      </c>
    </row>
    <row r="133" spans="1:2" x14ac:dyDescent="0.35">
      <c r="A133" t="s">
        <v>622</v>
      </c>
      <c r="B133" t="s">
        <v>66</v>
      </c>
    </row>
    <row r="134" spans="1:2" x14ac:dyDescent="0.35">
      <c r="A134" t="s">
        <v>623</v>
      </c>
      <c r="B134" t="s">
        <v>66</v>
      </c>
    </row>
    <row r="135" spans="1:2" x14ac:dyDescent="0.35">
      <c r="A135" t="s">
        <v>336</v>
      </c>
      <c r="B135" t="s">
        <v>66</v>
      </c>
    </row>
    <row r="136" spans="1:2" x14ac:dyDescent="0.35">
      <c r="A136" t="s">
        <v>412</v>
      </c>
      <c r="B136" t="s">
        <v>66</v>
      </c>
    </row>
    <row r="137" spans="1:2" x14ac:dyDescent="0.35">
      <c r="A137" t="s">
        <v>624</v>
      </c>
      <c r="B137" t="s">
        <v>66</v>
      </c>
    </row>
    <row r="138" spans="1:2" x14ac:dyDescent="0.35">
      <c r="A138" t="s">
        <v>425</v>
      </c>
      <c r="B138" t="s">
        <v>66</v>
      </c>
    </row>
    <row r="139" spans="1:2" x14ac:dyDescent="0.35">
      <c r="A139" t="s">
        <v>625</v>
      </c>
      <c r="B139" t="s">
        <v>66</v>
      </c>
    </row>
    <row r="140" spans="1:2" x14ac:dyDescent="0.35">
      <c r="A140" t="s">
        <v>220</v>
      </c>
      <c r="B140" t="s">
        <v>66</v>
      </c>
    </row>
    <row r="141" spans="1:2" x14ac:dyDescent="0.35">
      <c r="A141" t="s">
        <v>255</v>
      </c>
      <c r="B141" t="s">
        <v>66</v>
      </c>
    </row>
    <row r="142" spans="1:2" x14ac:dyDescent="0.35">
      <c r="A142" t="s">
        <v>208</v>
      </c>
      <c r="B142" t="s">
        <v>66</v>
      </c>
    </row>
    <row r="143" spans="1:2" x14ac:dyDescent="0.35">
      <c r="A143" t="s">
        <v>178</v>
      </c>
      <c r="B143" t="s">
        <v>66</v>
      </c>
    </row>
    <row r="144" spans="1:2" x14ac:dyDescent="0.35">
      <c r="A144" t="s">
        <v>250</v>
      </c>
      <c r="B144" t="s">
        <v>66</v>
      </c>
    </row>
    <row r="145" spans="1:2" x14ac:dyDescent="0.35">
      <c r="A145" t="s">
        <v>301</v>
      </c>
      <c r="B145" t="s">
        <v>66</v>
      </c>
    </row>
    <row r="146" spans="1:2" x14ac:dyDescent="0.35">
      <c r="A146" t="s">
        <v>396</v>
      </c>
      <c r="B146" t="s">
        <v>66</v>
      </c>
    </row>
    <row r="147" spans="1:2" x14ac:dyDescent="0.35">
      <c r="A147" t="s">
        <v>263</v>
      </c>
      <c r="B147" t="s">
        <v>66</v>
      </c>
    </row>
    <row r="148" spans="1:2" x14ac:dyDescent="0.35">
      <c r="A148" t="s">
        <v>252</v>
      </c>
      <c r="B148" t="s">
        <v>66</v>
      </c>
    </row>
    <row r="149" spans="1:2" x14ac:dyDescent="0.35">
      <c r="A149" t="s">
        <v>219</v>
      </c>
      <c r="B149" t="s">
        <v>66</v>
      </c>
    </row>
    <row r="150" spans="1:2" x14ac:dyDescent="0.35">
      <c r="A150" t="s">
        <v>251</v>
      </c>
      <c r="B150" t="s">
        <v>66</v>
      </c>
    </row>
    <row r="151" spans="1:2" x14ac:dyDescent="0.35">
      <c r="A151" t="s">
        <v>277</v>
      </c>
      <c r="B151" t="s">
        <v>66</v>
      </c>
    </row>
    <row r="152" spans="1:2" x14ac:dyDescent="0.35">
      <c r="A152" t="s">
        <v>480</v>
      </c>
      <c r="B152" t="s">
        <v>66</v>
      </c>
    </row>
    <row r="153" spans="1:2" x14ac:dyDescent="0.35">
      <c r="A153" t="s">
        <v>179</v>
      </c>
      <c r="B153" t="s">
        <v>66</v>
      </c>
    </row>
    <row r="154" spans="1:2" x14ac:dyDescent="0.35">
      <c r="A154" t="s">
        <v>253</v>
      </c>
      <c r="B154" t="s">
        <v>66</v>
      </c>
    </row>
    <row r="155" spans="1:2" x14ac:dyDescent="0.35">
      <c r="A155" t="s">
        <v>242</v>
      </c>
      <c r="B155" t="s">
        <v>66</v>
      </c>
    </row>
    <row r="156" spans="1:2" x14ac:dyDescent="0.35">
      <c r="A156" t="s">
        <v>97</v>
      </c>
      <c r="B156" t="s">
        <v>66</v>
      </c>
    </row>
    <row r="157" spans="1:2" x14ac:dyDescent="0.35">
      <c r="A157" t="s">
        <v>464</v>
      </c>
      <c r="B157" t="s">
        <v>66</v>
      </c>
    </row>
    <row r="158" spans="1:2" x14ac:dyDescent="0.35">
      <c r="A158" t="s">
        <v>626</v>
      </c>
      <c r="B158" t="s">
        <v>66</v>
      </c>
    </row>
    <row r="159" spans="1:2" x14ac:dyDescent="0.35">
      <c r="A159" t="s">
        <v>627</v>
      </c>
      <c r="B159" t="s">
        <v>66</v>
      </c>
    </row>
    <row r="160" spans="1:2" x14ac:dyDescent="0.35">
      <c r="A160" t="s">
        <v>628</v>
      </c>
      <c r="B160" t="s">
        <v>66</v>
      </c>
    </row>
    <row r="161" spans="1:2" x14ac:dyDescent="0.35">
      <c r="A161" t="s">
        <v>209</v>
      </c>
      <c r="B161" t="s">
        <v>66</v>
      </c>
    </row>
    <row r="162" spans="1:2" x14ac:dyDescent="0.35">
      <c r="A162" t="s">
        <v>629</v>
      </c>
      <c r="B162" t="s">
        <v>66</v>
      </c>
    </row>
    <row r="163" spans="1:2" x14ac:dyDescent="0.35">
      <c r="A163" t="s">
        <v>211</v>
      </c>
      <c r="B163" t="s">
        <v>66</v>
      </c>
    </row>
    <row r="164" spans="1:2" x14ac:dyDescent="0.35">
      <c r="A164" t="s">
        <v>446</v>
      </c>
      <c r="B164" t="s">
        <v>66</v>
      </c>
    </row>
    <row r="165" spans="1:2" x14ac:dyDescent="0.35">
      <c r="A165" t="s">
        <v>214</v>
      </c>
      <c r="B165" t="s">
        <v>66</v>
      </c>
    </row>
    <row r="166" spans="1:2" x14ac:dyDescent="0.35">
      <c r="A166" t="s">
        <v>75</v>
      </c>
      <c r="B166" t="s">
        <v>66</v>
      </c>
    </row>
    <row r="167" spans="1:2" x14ac:dyDescent="0.35">
      <c r="A167" t="s">
        <v>630</v>
      </c>
      <c r="B167" t="s">
        <v>66</v>
      </c>
    </row>
    <row r="168" spans="1:2" x14ac:dyDescent="0.35">
      <c r="A168" t="s">
        <v>248</v>
      </c>
      <c r="B168" t="s">
        <v>66</v>
      </c>
    </row>
    <row r="169" spans="1:2" x14ac:dyDescent="0.35">
      <c r="A169" t="s">
        <v>241</v>
      </c>
      <c r="B169" t="s">
        <v>66</v>
      </c>
    </row>
    <row r="170" spans="1:2" x14ac:dyDescent="0.35">
      <c r="A170" t="s">
        <v>456</v>
      </c>
      <c r="B170" t="s">
        <v>66</v>
      </c>
    </row>
    <row r="171" spans="1:2" x14ac:dyDescent="0.35">
      <c r="A171" t="s">
        <v>245</v>
      </c>
      <c r="B171" t="s">
        <v>66</v>
      </c>
    </row>
    <row r="172" spans="1:2" x14ac:dyDescent="0.35">
      <c r="A172" t="s">
        <v>269</v>
      </c>
      <c r="B172" t="s">
        <v>66</v>
      </c>
    </row>
    <row r="173" spans="1:2" x14ac:dyDescent="0.35">
      <c r="A173" t="s">
        <v>181</v>
      </c>
      <c r="B173" t="s">
        <v>66</v>
      </c>
    </row>
    <row r="174" spans="1:2" x14ac:dyDescent="0.35">
      <c r="A174" t="s">
        <v>399</v>
      </c>
      <c r="B174" t="s">
        <v>66</v>
      </c>
    </row>
    <row r="175" spans="1:2" x14ac:dyDescent="0.35">
      <c r="A175" t="s">
        <v>279</v>
      </c>
      <c r="B175" t="s">
        <v>66</v>
      </c>
    </row>
    <row r="176" spans="1:2" x14ac:dyDescent="0.35">
      <c r="A176" t="s">
        <v>322</v>
      </c>
      <c r="B176" t="s">
        <v>66</v>
      </c>
    </row>
    <row r="177" spans="1:2" x14ac:dyDescent="0.35">
      <c r="A177" t="s">
        <v>410</v>
      </c>
      <c r="B177" t="s">
        <v>66</v>
      </c>
    </row>
    <row r="178" spans="1:2" x14ac:dyDescent="0.35">
      <c r="A178" t="s">
        <v>280</v>
      </c>
      <c r="B178" t="s">
        <v>66</v>
      </c>
    </row>
    <row r="179" spans="1:2" x14ac:dyDescent="0.35">
      <c r="A179" t="s">
        <v>445</v>
      </c>
      <c r="B179" t="s">
        <v>66</v>
      </c>
    </row>
    <row r="180" spans="1:2" x14ac:dyDescent="0.35">
      <c r="A180" t="s">
        <v>225</v>
      </c>
      <c r="B180" t="s">
        <v>66</v>
      </c>
    </row>
    <row r="181" spans="1:2" x14ac:dyDescent="0.35">
      <c r="A181" t="s">
        <v>159</v>
      </c>
      <c r="B181" t="s">
        <v>66</v>
      </c>
    </row>
    <row r="182" spans="1:2" x14ac:dyDescent="0.35">
      <c r="A182" t="s">
        <v>232</v>
      </c>
      <c r="B182" t="s">
        <v>66</v>
      </c>
    </row>
    <row r="183" spans="1:2" x14ac:dyDescent="0.35">
      <c r="A183" t="s">
        <v>311</v>
      </c>
      <c r="B183" t="s">
        <v>66</v>
      </c>
    </row>
    <row r="184" spans="1:2" x14ac:dyDescent="0.35">
      <c r="A184" t="s">
        <v>631</v>
      </c>
      <c r="B184" t="s">
        <v>66</v>
      </c>
    </row>
    <row r="185" spans="1:2" x14ac:dyDescent="0.35">
      <c r="A185" t="s">
        <v>221</v>
      </c>
      <c r="B185" t="s">
        <v>66</v>
      </c>
    </row>
    <row r="186" spans="1:2" x14ac:dyDescent="0.35">
      <c r="A186" t="s">
        <v>226</v>
      </c>
      <c r="B186" t="s">
        <v>66</v>
      </c>
    </row>
    <row r="187" spans="1:2" x14ac:dyDescent="0.35">
      <c r="A187" t="s">
        <v>458</v>
      </c>
      <c r="B187" t="s">
        <v>66</v>
      </c>
    </row>
    <row r="188" spans="1:2" x14ac:dyDescent="0.35">
      <c r="A188" t="s">
        <v>391</v>
      </c>
      <c r="B188" t="s">
        <v>66</v>
      </c>
    </row>
    <row r="189" spans="1:2" x14ac:dyDescent="0.35">
      <c r="A189" t="s">
        <v>258</v>
      </c>
      <c r="B189" t="s">
        <v>66</v>
      </c>
    </row>
    <row r="190" spans="1:2" x14ac:dyDescent="0.35">
      <c r="A190" t="s">
        <v>485</v>
      </c>
      <c r="B190" t="s">
        <v>66</v>
      </c>
    </row>
    <row r="191" spans="1:2" x14ac:dyDescent="0.35">
      <c r="A191" t="s">
        <v>436</v>
      </c>
      <c r="B191" t="s">
        <v>66</v>
      </c>
    </row>
    <row r="192" spans="1:2" x14ac:dyDescent="0.35">
      <c r="A192" t="s">
        <v>227</v>
      </c>
      <c r="B192" t="s">
        <v>66</v>
      </c>
    </row>
    <row r="193" spans="1:2" x14ac:dyDescent="0.35">
      <c r="A193" t="s">
        <v>476</v>
      </c>
      <c r="B193" t="s">
        <v>66</v>
      </c>
    </row>
    <row r="194" spans="1:2" x14ac:dyDescent="0.35">
      <c r="A194" t="s">
        <v>393</v>
      </c>
      <c r="B194" t="s">
        <v>66</v>
      </c>
    </row>
    <row r="195" spans="1:2" x14ac:dyDescent="0.35">
      <c r="A195" t="s">
        <v>483</v>
      </c>
      <c r="B195" t="s">
        <v>66</v>
      </c>
    </row>
    <row r="196" spans="1:2" x14ac:dyDescent="0.35">
      <c r="A196" t="s">
        <v>267</v>
      </c>
      <c r="B196" t="s">
        <v>66</v>
      </c>
    </row>
    <row r="197" spans="1:2" x14ac:dyDescent="0.35">
      <c r="A197" t="s">
        <v>254</v>
      </c>
      <c r="B197" t="s">
        <v>66</v>
      </c>
    </row>
    <row r="198" spans="1:2" x14ac:dyDescent="0.35">
      <c r="A198" t="s">
        <v>492</v>
      </c>
      <c r="B198" t="s">
        <v>66</v>
      </c>
    </row>
    <row r="199" spans="1:2" x14ac:dyDescent="0.35">
      <c r="A199" t="s">
        <v>264</v>
      </c>
      <c r="B199" t="s">
        <v>66</v>
      </c>
    </row>
    <row r="200" spans="1:2" x14ac:dyDescent="0.35">
      <c r="A200" t="s">
        <v>240</v>
      </c>
      <c r="B200" t="s">
        <v>66</v>
      </c>
    </row>
    <row r="201" spans="1:2" x14ac:dyDescent="0.35">
      <c r="A201" t="s">
        <v>246</v>
      </c>
      <c r="B201" t="s">
        <v>66</v>
      </c>
    </row>
    <row r="202" spans="1:2" x14ac:dyDescent="0.35">
      <c r="A202" t="s">
        <v>477</v>
      </c>
      <c r="B202" t="s">
        <v>66</v>
      </c>
    </row>
    <row r="203" spans="1:2" x14ac:dyDescent="0.35">
      <c r="A203" t="s">
        <v>373</v>
      </c>
      <c r="B203" t="s">
        <v>66</v>
      </c>
    </row>
    <row r="204" spans="1:2" x14ac:dyDescent="0.35">
      <c r="A204" t="s">
        <v>233</v>
      </c>
      <c r="B204" t="s">
        <v>66</v>
      </c>
    </row>
    <row r="205" spans="1:2" x14ac:dyDescent="0.35">
      <c r="A205" t="s">
        <v>223</v>
      </c>
      <c r="B205" t="s">
        <v>66</v>
      </c>
    </row>
    <row r="206" spans="1:2" x14ac:dyDescent="0.35">
      <c r="A206" t="s">
        <v>90</v>
      </c>
      <c r="B206" t="s">
        <v>66</v>
      </c>
    </row>
    <row r="207" spans="1:2" x14ac:dyDescent="0.35">
      <c r="A207" t="s">
        <v>632</v>
      </c>
      <c r="B207" t="s">
        <v>66</v>
      </c>
    </row>
    <row r="208" spans="1:2" x14ac:dyDescent="0.35">
      <c r="A208" t="s">
        <v>243</v>
      </c>
      <c r="B208" t="s">
        <v>66</v>
      </c>
    </row>
    <row r="209" spans="1:2" x14ac:dyDescent="0.35">
      <c r="A209" t="s">
        <v>207</v>
      </c>
      <c r="B209" t="s">
        <v>66</v>
      </c>
    </row>
    <row r="210" spans="1:2" x14ac:dyDescent="0.35">
      <c r="A210" t="s">
        <v>261</v>
      </c>
      <c r="B210" t="s">
        <v>66</v>
      </c>
    </row>
    <row r="211" spans="1:2" x14ac:dyDescent="0.35">
      <c r="A211" t="s">
        <v>161</v>
      </c>
      <c r="B211" t="s">
        <v>66</v>
      </c>
    </row>
    <row r="212" spans="1:2" x14ac:dyDescent="0.35">
      <c r="A212" t="s">
        <v>257</v>
      </c>
      <c r="B212" t="s">
        <v>66</v>
      </c>
    </row>
    <row r="213" spans="1:2" x14ac:dyDescent="0.35">
      <c r="A213" t="s">
        <v>156</v>
      </c>
      <c r="B213" t="s">
        <v>66</v>
      </c>
    </row>
    <row r="214" spans="1:2" x14ac:dyDescent="0.35">
      <c r="A214" t="s">
        <v>170</v>
      </c>
      <c r="B214" t="s">
        <v>66</v>
      </c>
    </row>
    <row r="215" spans="1:2" x14ac:dyDescent="0.35">
      <c r="A215" t="s">
        <v>457</v>
      </c>
      <c r="B215" t="s">
        <v>66</v>
      </c>
    </row>
    <row r="216" spans="1:2" x14ac:dyDescent="0.35">
      <c r="A216" t="s">
        <v>262</v>
      </c>
      <c r="B216" t="s">
        <v>66</v>
      </c>
    </row>
    <row r="217" spans="1:2" x14ac:dyDescent="0.35">
      <c r="A217" t="s">
        <v>256</v>
      </c>
      <c r="B217" t="s">
        <v>66</v>
      </c>
    </row>
    <row r="218" spans="1:2" x14ac:dyDescent="0.35">
      <c r="A218" t="s">
        <v>390</v>
      </c>
      <c r="B218" t="s">
        <v>66</v>
      </c>
    </row>
    <row r="219" spans="1:2" x14ac:dyDescent="0.35">
      <c r="A219" t="s">
        <v>392</v>
      </c>
      <c r="B219" t="s">
        <v>66</v>
      </c>
    </row>
    <row r="220" spans="1:2" x14ac:dyDescent="0.35">
      <c r="A220" t="s">
        <v>133</v>
      </c>
      <c r="B220" t="s">
        <v>66</v>
      </c>
    </row>
    <row r="221" spans="1:2" x14ac:dyDescent="0.35">
      <c r="A221" t="s">
        <v>265</v>
      </c>
      <c r="B221" t="s">
        <v>66</v>
      </c>
    </row>
    <row r="222" spans="1:2" x14ac:dyDescent="0.35">
      <c r="A222" t="s">
        <v>633</v>
      </c>
      <c r="B222" t="s">
        <v>66</v>
      </c>
    </row>
    <row r="223" spans="1:2" x14ac:dyDescent="0.35">
      <c r="A223" t="s">
        <v>210</v>
      </c>
      <c r="B223" t="s">
        <v>66</v>
      </c>
    </row>
    <row r="224" spans="1:2" x14ac:dyDescent="0.35">
      <c r="A224" t="s">
        <v>247</v>
      </c>
      <c r="B224" t="s">
        <v>66</v>
      </c>
    </row>
    <row r="225" spans="1:2" x14ac:dyDescent="0.35">
      <c r="A225" t="s">
        <v>478</v>
      </c>
      <c r="B225" t="s">
        <v>66</v>
      </c>
    </row>
    <row r="226" spans="1:2" x14ac:dyDescent="0.35">
      <c r="A226" t="s">
        <v>222</v>
      </c>
      <c r="B226" t="s">
        <v>66</v>
      </c>
    </row>
    <row r="227" spans="1:2" x14ac:dyDescent="0.35">
      <c r="A227" t="s">
        <v>490</v>
      </c>
      <c r="B227" t="s">
        <v>66</v>
      </c>
    </row>
    <row r="228" spans="1:2" x14ac:dyDescent="0.35">
      <c r="A228" t="s">
        <v>244</v>
      </c>
      <c r="B228" t="s">
        <v>66</v>
      </c>
    </row>
    <row r="229" spans="1:2" x14ac:dyDescent="0.35">
      <c r="A229" t="s">
        <v>274</v>
      </c>
      <c r="B229" t="s">
        <v>66</v>
      </c>
    </row>
    <row r="230" spans="1:2" x14ac:dyDescent="0.35">
      <c r="A230" t="s">
        <v>158</v>
      </c>
      <c r="B230" t="s">
        <v>66</v>
      </c>
    </row>
    <row r="231" spans="1:2" x14ac:dyDescent="0.35">
      <c r="A231" t="s">
        <v>206</v>
      </c>
      <c r="B231" t="s">
        <v>66</v>
      </c>
    </row>
    <row r="232" spans="1:2" x14ac:dyDescent="0.35">
      <c r="A232" t="s">
        <v>187</v>
      </c>
      <c r="B232" t="s">
        <v>66</v>
      </c>
    </row>
    <row r="233" spans="1:2" x14ac:dyDescent="0.35">
      <c r="A233" t="s">
        <v>634</v>
      </c>
      <c r="B233" t="s">
        <v>66</v>
      </c>
    </row>
    <row r="234" spans="1:2" x14ac:dyDescent="0.35">
      <c r="A234" t="s">
        <v>316</v>
      </c>
      <c r="B234" t="s">
        <v>66</v>
      </c>
    </row>
    <row r="235" spans="1:2" x14ac:dyDescent="0.35">
      <c r="A235" t="s">
        <v>491</v>
      </c>
      <c r="B235" t="s">
        <v>66</v>
      </c>
    </row>
    <row r="236" spans="1:2" x14ac:dyDescent="0.35">
      <c r="A236" t="s">
        <v>260</v>
      </c>
      <c r="B236" t="s">
        <v>66</v>
      </c>
    </row>
    <row r="237" spans="1:2" x14ac:dyDescent="0.35">
      <c r="A237" t="s">
        <v>154</v>
      </c>
      <c r="B237" t="s">
        <v>66</v>
      </c>
    </row>
    <row r="238" spans="1:2" x14ac:dyDescent="0.35">
      <c r="A238" t="s">
        <v>310</v>
      </c>
      <c r="B238" t="s">
        <v>66</v>
      </c>
    </row>
    <row r="239" spans="1:2" x14ac:dyDescent="0.35">
      <c r="A239" t="s">
        <v>395</v>
      </c>
      <c r="B239" t="s">
        <v>66</v>
      </c>
    </row>
    <row r="240" spans="1:2" x14ac:dyDescent="0.35">
      <c r="A240" t="s">
        <v>205</v>
      </c>
      <c r="B240" t="s">
        <v>66</v>
      </c>
    </row>
    <row r="241" spans="1:2" x14ac:dyDescent="0.35">
      <c r="A241" t="s">
        <v>215</v>
      </c>
      <c r="B241" t="s">
        <v>66</v>
      </c>
    </row>
    <row r="242" spans="1:2" x14ac:dyDescent="0.35">
      <c r="A242" t="s">
        <v>494</v>
      </c>
      <c r="B242" t="s">
        <v>66</v>
      </c>
    </row>
    <row r="243" spans="1:2" x14ac:dyDescent="0.35">
      <c r="A243" t="s">
        <v>394</v>
      </c>
      <c r="B243" t="s">
        <v>66</v>
      </c>
    </row>
    <row r="244" spans="1:2" x14ac:dyDescent="0.35">
      <c r="A244" t="s">
        <v>275</v>
      </c>
      <c r="B244" t="s">
        <v>66</v>
      </c>
    </row>
    <row r="245" spans="1:2" x14ac:dyDescent="0.35">
      <c r="A245" t="s">
        <v>228</v>
      </c>
      <c r="B245" t="s">
        <v>66</v>
      </c>
    </row>
    <row r="246" spans="1:2" x14ac:dyDescent="0.35">
      <c r="A246" t="s">
        <v>635</v>
      </c>
      <c r="B246" t="s">
        <v>66</v>
      </c>
    </row>
    <row r="247" spans="1:2" x14ac:dyDescent="0.35">
      <c r="A247" t="s">
        <v>440</v>
      </c>
      <c r="B247" t="s">
        <v>66</v>
      </c>
    </row>
    <row r="248" spans="1:2" x14ac:dyDescent="0.35">
      <c r="A248" t="s">
        <v>259</v>
      </c>
      <c r="B248" t="s">
        <v>66</v>
      </c>
    </row>
    <row r="249" spans="1:2" x14ac:dyDescent="0.35">
      <c r="A249" t="s">
        <v>278</v>
      </c>
      <c r="B249" t="s">
        <v>66</v>
      </c>
    </row>
    <row r="250" spans="1:2" x14ac:dyDescent="0.35">
      <c r="A250" t="s">
        <v>141</v>
      </c>
      <c r="B250" t="s">
        <v>66</v>
      </c>
    </row>
    <row r="251" spans="1:2" x14ac:dyDescent="0.35">
      <c r="A251" t="s">
        <v>636</v>
      </c>
      <c r="B251" t="s">
        <v>66</v>
      </c>
    </row>
    <row r="252" spans="1:2" x14ac:dyDescent="0.35">
      <c r="A252" t="s">
        <v>637</v>
      </c>
      <c r="B252" t="s">
        <v>66</v>
      </c>
    </row>
    <row r="253" spans="1:2" x14ac:dyDescent="0.35">
      <c r="A253" t="s">
        <v>459</v>
      </c>
      <c r="B253" t="s">
        <v>66</v>
      </c>
    </row>
    <row r="254" spans="1:2" x14ac:dyDescent="0.35">
      <c r="A254" t="s">
        <v>369</v>
      </c>
      <c r="B254" t="s">
        <v>66</v>
      </c>
    </row>
    <row r="255" spans="1:2" x14ac:dyDescent="0.35">
      <c r="A255" t="s">
        <v>444</v>
      </c>
      <c r="B255" t="s">
        <v>66</v>
      </c>
    </row>
    <row r="256" spans="1:2" x14ac:dyDescent="0.35">
      <c r="A256" t="s">
        <v>374</v>
      </c>
      <c r="B256" t="s">
        <v>66</v>
      </c>
    </row>
    <row r="257" spans="1:2" x14ac:dyDescent="0.35">
      <c r="A257" t="s">
        <v>402</v>
      </c>
      <c r="B257" t="s">
        <v>66</v>
      </c>
    </row>
    <row r="258" spans="1:2" x14ac:dyDescent="0.35">
      <c r="A258" t="s">
        <v>371</v>
      </c>
      <c r="B258" t="s">
        <v>66</v>
      </c>
    </row>
    <row r="259" spans="1:2" x14ac:dyDescent="0.35">
      <c r="A259" t="s">
        <v>335</v>
      </c>
      <c r="B259" t="s">
        <v>66</v>
      </c>
    </row>
    <row r="260" spans="1:2" x14ac:dyDescent="0.35">
      <c r="A260" t="s">
        <v>435</v>
      </c>
      <c r="B260" t="s">
        <v>66</v>
      </c>
    </row>
    <row r="261" spans="1:2" x14ac:dyDescent="0.35">
      <c r="A261" t="s">
        <v>638</v>
      </c>
      <c r="B261" t="s">
        <v>66</v>
      </c>
    </row>
    <row r="262" spans="1:2" x14ac:dyDescent="0.35">
      <c r="A262" t="s">
        <v>367</v>
      </c>
      <c r="B262" t="s">
        <v>66</v>
      </c>
    </row>
    <row r="263" spans="1:2" x14ac:dyDescent="0.35">
      <c r="A263" t="s">
        <v>403</v>
      </c>
      <c r="B263" t="s">
        <v>66</v>
      </c>
    </row>
    <row r="264" spans="1:2" x14ac:dyDescent="0.35">
      <c r="A264" t="s">
        <v>112</v>
      </c>
      <c r="B264" t="s">
        <v>66</v>
      </c>
    </row>
    <row r="265" spans="1:2" x14ac:dyDescent="0.35">
      <c r="A265" t="s">
        <v>467</v>
      </c>
      <c r="B265" t="s">
        <v>66</v>
      </c>
    </row>
    <row r="266" spans="1:2" x14ac:dyDescent="0.35">
      <c r="A266" t="s">
        <v>333</v>
      </c>
      <c r="B266" t="s">
        <v>66</v>
      </c>
    </row>
    <row r="267" spans="1:2" x14ac:dyDescent="0.35">
      <c r="A267" t="s">
        <v>453</v>
      </c>
      <c r="B267" t="s">
        <v>66</v>
      </c>
    </row>
    <row r="268" spans="1:2" x14ac:dyDescent="0.35">
      <c r="A268" t="s">
        <v>639</v>
      </c>
      <c r="B268" t="s">
        <v>66</v>
      </c>
    </row>
    <row r="269" spans="1:2" x14ac:dyDescent="0.35">
      <c r="A269" t="s">
        <v>472</v>
      </c>
      <c r="B269" t="s">
        <v>66</v>
      </c>
    </row>
    <row r="270" spans="1:2" x14ac:dyDescent="0.35">
      <c r="A270" t="s">
        <v>465</v>
      </c>
      <c r="B270" t="s">
        <v>66</v>
      </c>
    </row>
    <row r="271" spans="1:2" x14ac:dyDescent="0.35">
      <c r="A271" t="s">
        <v>401</v>
      </c>
      <c r="B271" t="s">
        <v>66</v>
      </c>
    </row>
    <row r="272" spans="1:2" x14ac:dyDescent="0.35">
      <c r="A272" t="s">
        <v>454</v>
      </c>
      <c r="B272" t="s">
        <v>66</v>
      </c>
    </row>
    <row r="273" spans="1:2" x14ac:dyDescent="0.35">
      <c r="A273" t="s">
        <v>443</v>
      </c>
      <c r="B273" t="s">
        <v>66</v>
      </c>
    </row>
    <row r="274" spans="1:2" x14ac:dyDescent="0.35">
      <c r="A274" t="s">
        <v>404</v>
      </c>
      <c r="B274" t="s">
        <v>66</v>
      </c>
    </row>
    <row r="275" spans="1:2" x14ac:dyDescent="0.35">
      <c r="A275" t="s">
        <v>640</v>
      </c>
      <c r="B275" t="s">
        <v>66</v>
      </c>
    </row>
    <row r="276" spans="1:2" x14ac:dyDescent="0.35">
      <c r="A276" t="s">
        <v>442</v>
      </c>
      <c r="B276" t="s">
        <v>66</v>
      </c>
    </row>
    <row r="277" spans="1:2" x14ac:dyDescent="0.35">
      <c r="A277" t="s">
        <v>366</v>
      </c>
      <c r="B277" t="s">
        <v>66</v>
      </c>
    </row>
    <row r="278" spans="1:2" x14ac:dyDescent="0.35">
      <c r="A278" t="s">
        <v>408</v>
      </c>
      <c r="B278" t="s">
        <v>66</v>
      </c>
    </row>
    <row r="279" spans="1:2" x14ac:dyDescent="0.35">
      <c r="A279" t="s">
        <v>409</v>
      </c>
      <c r="B279" t="s">
        <v>66</v>
      </c>
    </row>
    <row r="280" spans="1:2" x14ac:dyDescent="0.35">
      <c r="A280" t="s">
        <v>297</v>
      </c>
      <c r="B280" t="s">
        <v>66</v>
      </c>
    </row>
    <row r="281" spans="1:2" x14ac:dyDescent="0.35">
      <c r="A281" t="s">
        <v>641</v>
      </c>
      <c r="B281" t="s">
        <v>66</v>
      </c>
    </row>
    <row r="282" spans="1:2" x14ac:dyDescent="0.35">
      <c r="A282" t="s">
        <v>642</v>
      </c>
      <c r="B282" t="s">
        <v>66</v>
      </c>
    </row>
    <row r="283" spans="1:2" x14ac:dyDescent="0.35">
      <c r="A283" t="s">
        <v>643</v>
      </c>
      <c r="B283" t="s">
        <v>66</v>
      </c>
    </row>
    <row r="284" spans="1:2" x14ac:dyDescent="0.35">
      <c r="A284" t="s">
        <v>493</v>
      </c>
      <c r="B284" t="s">
        <v>66</v>
      </c>
    </row>
    <row r="285" spans="1:2" x14ac:dyDescent="0.35">
      <c r="A285" t="s">
        <v>389</v>
      </c>
      <c r="B285" t="s">
        <v>66</v>
      </c>
    </row>
    <row r="286" spans="1:2" x14ac:dyDescent="0.35">
      <c r="A286" t="s">
        <v>644</v>
      </c>
      <c r="B286" t="s">
        <v>66</v>
      </c>
    </row>
    <row r="287" spans="1:2" x14ac:dyDescent="0.35">
      <c r="A287" t="s">
        <v>331</v>
      </c>
      <c r="B287" t="s">
        <v>66</v>
      </c>
    </row>
    <row r="288" spans="1:2" x14ac:dyDescent="0.35">
      <c r="A288" t="s">
        <v>473</v>
      </c>
      <c r="B288" t="s">
        <v>66</v>
      </c>
    </row>
    <row r="289" spans="1:2" x14ac:dyDescent="0.35">
      <c r="A289" t="s">
        <v>368</v>
      </c>
      <c r="B289" t="s">
        <v>66</v>
      </c>
    </row>
    <row r="290" spans="1:2" x14ac:dyDescent="0.35">
      <c r="A290" t="s">
        <v>329</v>
      </c>
      <c r="B290" t="s">
        <v>66</v>
      </c>
    </row>
    <row r="291" spans="1:2" x14ac:dyDescent="0.35">
      <c r="A291" t="s">
        <v>462</v>
      </c>
      <c r="B291" t="s">
        <v>66</v>
      </c>
    </row>
    <row r="292" spans="1:2" x14ac:dyDescent="0.35">
      <c r="A292" t="s">
        <v>337</v>
      </c>
      <c r="B292" t="s">
        <v>66</v>
      </c>
    </row>
    <row r="293" spans="1:2" x14ac:dyDescent="0.35">
      <c r="A293" t="s">
        <v>397</v>
      </c>
      <c r="B293" t="s">
        <v>66</v>
      </c>
    </row>
    <row r="294" spans="1:2" x14ac:dyDescent="0.35">
      <c r="A294" t="s">
        <v>182</v>
      </c>
      <c r="B294" t="s">
        <v>66</v>
      </c>
    </row>
    <row r="295" spans="1:2" x14ac:dyDescent="0.35">
      <c r="A295" t="s">
        <v>235</v>
      </c>
      <c r="B295" t="s">
        <v>66</v>
      </c>
    </row>
    <row r="296" spans="1:2" x14ac:dyDescent="0.35">
      <c r="A296" t="s">
        <v>330</v>
      </c>
      <c r="B296" t="s">
        <v>66</v>
      </c>
    </row>
    <row r="297" spans="1:2" x14ac:dyDescent="0.35">
      <c r="A297" t="s">
        <v>486</v>
      </c>
      <c r="B297" t="s">
        <v>66</v>
      </c>
    </row>
    <row r="298" spans="1:2" x14ac:dyDescent="0.35">
      <c r="A298" t="s">
        <v>405</v>
      </c>
      <c r="B298" t="s">
        <v>66</v>
      </c>
    </row>
    <row r="299" spans="1:2" x14ac:dyDescent="0.35">
      <c r="A299" t="s">
        <v>148</v>
      </c>
      <c r="B299" t="s">
        <v>66</v>
      </c>
    </row>
    <row r="300" spans="1:2" x14ac:dyDescent="0.35">
      <c r="A300" t="s">
        <v>321</v>
      </c>
      <c r="B300" t="s">
        <v>66</v>
      </c>
    </row>
    <row r="301" spans="1:2" x14ac:dyDescent="0.35">
      <c r="A301" t="s">
        <v>195</v>
      </c>
      <c r="B301" t="s">
        <v>66</v>
      </c>
    </row>
    <row r="302" spans="1:2" x14ac:dyDescent="0.35">
      <c r="A302" t="s">
        <v>474</v>
      </c>
      <c r="B302" t="s">
        <v>66</v>
      </c>
    </row>
    <row r="303" spans="1:2" x14ac:dyDescent="0.35">
      <c r="A303" t="s">
        <v>489</v>
      </c>
      <c r="B303" t="s">
        <v>66</v>
      </c>
    </row>
    <row r="304" spans="1:2" x14ac:dyDescent="0.35">
      <c r="A304" t="s">
        <v>194</v>
      </c>
      <c r="B304" t="s">
        <v>66</v>
      </c>
    </row>
    <row r="305" spans="1:2" x14ac:dyDescent="0.35">
      <c r="A305" t="s">
        <v>167</v>
      </c>
      <c r="B305" t="s">
        <v>66</v>
      </c>
    </row>
    <row r="306" spans="1:2" x14ac:dyDescent="0.35">
      <c r="A306" t="s">
        <v>424</v>
      </c>
      <c r="B306" t="s">
        <v>66</v>
      </c>
    </row>
    <row r="307" spans="1:2" x14ac:dyDescent="0.35">
      <c r="A307" t="s">
        <v>428</v>
      </c>
      <c r="B307" t="s">
        <v>66</v>
      </c>
    </row>
    <row r="308" spans="1:2" x14ac:dyDescent="0.35">
      <c r="A308" t="s">
        <v>216</v>
      </c>
      <c r="B308" t="s">
        <v>66</v>
      </c>
    </row>
    <row r="309" spans="1:2" x14ac:dyDescent="0.35">
      <c r="A309" t="s">
        <v>645</v>
      </c>
      <c r="B309" t="s">
        <v>66</v>
      </c>
    </row>
    <row r="310" spans="1:2" x14ac:dyDescent="0.35">
      <c r="A310" t="s">
        <v>296</v>
      </c>
      <c r="B310" t="s">
        <v>66</v>
      </c>
    </row>
    <row r="311" spans="1:2" x14ac:dyDescent="0.35">
      <c r="A311" t="s">
        <v>423</v>
      </c>
      <c r="B311" t="s">
        <v>66</v>
      </c>
    </row>
    <row r="312" spans="1:2" x14ac:dyDescent="0.35">
      <c r="A312" t="s">
        <v>470</v>
      </c>
      <c r="B312" t="s">
        <v>66</v>
      </c>
    </row>
    <row r="313" spans="1:2" x14ac:dyDescent="0.35">
      <c r="A313" t="s">
        <v>482</v>
      </c>
      <c r="B313" t="s">
        <v>66</v>
      </c>
    </row>
    <row r="314" spans="1:2" x14ac:dyDescent="0.35">
      <c r="A314" t="s">
        <v>468</v>
      </c>
      <c r="B314" t="s">
        <v>66</v>
      </c>
    </row>
    <row r="315" spans="1:2" x14ac:dyDescent="0.35">
      <c r="A315" t="s">
        <v>237</v>
      </c>
      <c r="B315" t="s">
        <v>66</v>
      </c>
    </row>
    <row r="316" spans="1:2" x14ac:dyDescent="0.35">
      <c r="A316" t="s">
        <v>386</v>
      </c>
      <c r="B316" t="s">
        <v>66</v>
      </c>
    </row>
    <row r="317" spans="1:2" x14ac:dyDescent="0.35">
      <c r="A317" t="s">
        <v>239</v>
      </c>
      <c r="B317" t="s">
        <v>66</v>
      </c>
    </row>
    <row r="318" spans="1:2" x14ac:dyDescent="0.35">
      <c r="A318" t="s">
        <v>364</v>
      </c>
      <c r="B318" t="s">
        <v>66</v>
      </c>
    </row>
    <row r="319" spans="1:2" x14ac:dyDescent="0.35">
      <c r="A319" t="s">
        <v>375</v>
      </c>
      <c r="B319" t="s">
        <v>66</v>
      </c>
    </row>
    <row r="320" spans="1:2" x14ac:dyDescent="0.35">
      <c r="A320" t="s">
        <v>475</v>
      </c>
      <c r="B320" t="s">
        <v>66</v>
      </c>
    </row>
    <row r="321" spans="1:2" x14ac:dyDescent="0.35">
      <c r="A321" t="s">
        <v>469</v>
      </c>
      <c r="B321" t="s">
        <v>66</v>
      </c>
    </row>
    <row r="322" spans="1:2" x14ac:dyDescent="0.35">
      <c r="A322" t="s">
        <v>523</v>
      </c>
      <c r="B322" t="s">
        <v>66</v>
      </c>
    </row>
    <row r="323" spans="1:2" x14ac:dyDescent="0.35">
      <c r="A323" t="s">
        <v>83</v>
      </c>
      <c r="B323" t="s">
        <v>66</v>
      </c>
    </row>
    <row r="324" spans="1:2" x14ac:dyDescent="0.35">
      <c r="A324" t="s">
        <v>418</v>
      </c>
      <c r="B324" t="s">
        <v>66</v>
      </c>
    </row>
    <row r="325" spans="1:2" x14ac:dyDescent="0.35">
      <c r="A325" t="s">
        <v>377</v>
      </c>
      <c r="B325" t="s">
        <v>66</v>
      </c>
    </row>
    <row r="326" spans="1:2" x14ac:dyDescent="0.35">
      <c r="A326" t="s">
        <v>398</v>
      </c>
      <c r="B326" t="s">
        <v>66</v>
      </c>
    </row>
    <row r="327" spans="1:2" x14ac:dyDescent="0.35">
      <c r="A327" t="s">
        <v>186</v>
      </c>
      <c r="B327" t="s">
        <v>66</v>
      </c>
    </row>
    <row r="328" spans="1:2" x14ac:dyDescent="0.35">
      <c r="A328" t="s">
        <v>327</v>
      </c>
      <c r="B328" t="s">
        <v>66</v>
      </c>
    </row>
    <row r="329" spans="1:2" x14ac:dyDescent="0.35">
      <c r="A329" t="s">
        <v>332</v>
      </c>
      <c r="B329" t="s">
        <v>66</v>
      </c>
    </row>
    <row r="330" spans="1:2" x14ac:dyDescent="0.35">
      <c r="A330" t="s">
        <v>176</v>
      </c>
      <c r="B330" t="s">
        <v>66</v>
      </c>
    </row>
    <row r="331" spans="1:2" x14ac:dyDescent="0.35">
      <c r="A331" t="s">
        <v>646</v>
      </c>
      <c r="B331" t="s">
        <v>66</v>
      </c>
    </row>
    <row r="332" spans="1:2" x14ac:dyDescent="0.35">
      <c r="A332" t="s">
        <v>479</v>
      </c>
      <c r="B332" t="s">
        <v>66</v>
      </c>
    </row>
    <row r="333" spans="1:2" x14ac:dyDescent="0.35">
      <c r="A333" t="s">
        <v>199</v>
      </c>
      <c r="B333" t="s">
        <v>66</v>
      </c>
    </row>
    <row r="334" spans="1:2" x14ac:dyDescent="0.35">
      <c r="A334" t="s">
        <v>325</v>
      </c>
      <c r="B334" t="s">
        <v>66</v>
      </c>
    </row>
    <row r="335" spans="1:2" x14ac:dyDescent="0.35">
      <c r="A335" t="s">
        <v>309</v>
      </c>
      <c r="B335" t="s">
        <v>66</v>
      </c>
    </row>
    <row r="336" spans="1:2" x14ac:dyDescent="0.35">
      <c r="A336" t="s">
        <v>145</v>
      </c>
      <c r="B336" t="s">
        <v>66</v>
      </c>
    </row>
    <row r="337" spans="1:2" x14ac:dyDescent="0.35">
      <c r="A337" t="s">
        <v>383</v>
      </c>
      <c r="B337" t="s">
        <v>66</v>
      </c>
    </row>
    <row r="338" spans="1:2" x14ac:dyDescent="0.35">
      <c r="A338" t="s">
        <v>140</v>
      </c>
      <c r="B338" t="s">
        <v>66</v>
      </c>
    </row>
    <row r="339" spans="1:2" x14ac:dyDescent="0.35">
      <c r="A339" t="s">
        <v>273</v>
      </c>
      <c r="B339" t="s">
        <v>66</v>
      </c>
    </row>
    <row r="340" spans="1:2" x14ac:dyDescent="0.35">
      <c r="A340" t="s">
        <v>306</v>
      </c>
      <c r="B340" t="s">
        <v>66</v>
      </c>
    </row>
    <row r="341" spans="1:2" x14ac:dyDescent="0.35">
      <c r="A341" t="s">
        <v>139</v>
      </c>
      <c r="B341" t="s">
        <v>66</v>
      </c>
    </row>
    <row r="342" spans="1:2" x14ac:dyDescent="0.35">
      <c r="A342" t="s">
        <v>180</v>
      </c>
      <c r="B342" t="s">
        <v>66</v>
      </c>
    </row>
    <row r="343" spans="1:2" x14ac:dyDescent="0.35">
      <c r="A343" t="s">
        <v>276</v>
      </c>
      <c r="B343" t="s">
        <v>66</v>
      </c>
    </row>
    <row r="344" spans="1:2" x14ac:dyDescent="0.35">
      <c r="A344" t="s">
        <v>89</v>
      </c>
      <c r="B344" t="s">
        <v>66</v>
      </c>
    </row>
    <row r="345" spans="1:2" x14ac:dyDescent="0.35">
      <c r="A345" t="s">
        <v>647</v>
      </c>
      <c r="B345" t="s">
        <v>66</v>
      </c>
    </row>
    <row r="346" spans="1:2" x14ac:dyDescent="0.35">
      <c r="A346" t="s">
        <v>115</v>
      </c>
      <c r="B346" t="s">
        <v>66</v>
      </c>
    </row>
    <row r="347" spans="1:2" x14ac:dyDescent="0.35">
      <c r="A347" t="s">
        <v>138</v>
      </c>
      <c r="B347" t="s">
        <v>66</v>
      </c>
    </row>
    <row r="348" spans="1:2" x14ac:dyDescent="0.35">
      <c r="A348" t="s">
        <v>541</v>
      </c>
      <c r="B348" t="s">
        <v>66</v>
      </c>
    </row>
    <row r="349" spans="1:2" x14ac:dyDescent="0.35">
      <c r="A349" t="s">
        <v>648</v>
      </c>
      <c r="B349" t="s">
        <v>66</v>
      </c>
    </row>
    <row r="350" spans="1:2" x14ac:dyDescent="0.35">
      <c r="A350" t="s">
        <v>100</v>
      </c>
      <c r="B350" t="s">
        <v>66</v>
      </c>
    </row>
    <row r="351" spans="1:2" x14ac:dyDescent="0.35">
      <c r="A351" t="s">
        <v>102</v>
      </c>
      <c r="B351" t="s">
        <v>66</v>
      </c>
    </row>
    <row r="352" spans="1:2" x14ac:dyDescent="0.35">
      <c r="A352" t="s">
        <v>400</v>
      </c>
      <c r="B352" t="s">
        <v>66</v>
      </c>
    </row>
    <row r="353" spans="1:2" x14ac:dyDescent="0.35">
      <c r="A353" t="s">
        <v>503</v>
      </c>
      <c r="B353" t="s">
        <v>66</v>
      </c>
    </row>
    <row r="354" spans="1:2" x14ac:dyDescent="0.35">
      <c r="A354" t="s">
        <v>80</v>
      </c>
      <c r="B354" t="s">
        <v>66</v>
      </c>
    </row>
    <row r="355" spans="1:2" x14ac:dyDescent="0.35">
      <c r="A355" t="s">
        <v>540</v>
      </c>
      <c r="B355" t="s">
        <v>66</v>
      </c>
    </row>
    <row r="356" spans="1:2" x14ac:dyDescent="0.35">
      <c r="A356" t="s">
        <v>524</v>
      </c>
      <c r="B356" t="s">
        <v>66</v>
      </c>
    </row>
    <row r="357" spans="1:2" x14ac:dyDescent="0.35">
      <c r="A357" t="s">
        <v>78</v>
      </c>
      <c r="B357" t="s">
        <v>66</v>
      </c>
    </row>
    <row r="358" spans="1:2" x14ac:dyDescent="0.35">
      <c r="A358" t="s">
        <v>150</v>
      </c>
      <c r="B358" t="s">
        <v>66</v>
      </c>
    </row>
    <row r="359" spans="1:2" x14ac:dyDescent="0.35">
      <c r="A359" t="s">
        <v>193</v>
      </c>
      <c r="B359" t="s">
        <v>66</v>
      </c>
    </row>
    <row r="360" spans="1:2" x14ac:dyDescent="0.35">
      <c r="A360" t="s">
        <v>203</v>
      </c>
      <c r="B360" t="s">
        <v>66</v>
      </c>
    </row>
    <row r="361" spans="1:2" x14ac:dyDescent="0.35">
      <c r="A361" t="s">
        <v>109</v>
      </c>
      <c r="B361" t="s">
        <v>66</v>
      </c>
    </row>
    <row r="362" spans="1:2" x14ac:dyDescent="0.35">
      <c r="A362" t="s">
        <v>173</v>
      </c>
      <c r="B362" t="s">
        <v>66</v>
      </c>
    </row>
    <row r="363" spans="1:2" x14ac:dyDescent="0.35">
      <c r="A363" t="s">
        <v>119</v>
      </c>
      <c r="B363" t="s">
        <v>66</v>
      </c>
    </row>
    <row r="364" spans="1:2" x14ac:dyDescent="0.35">
      <c r="A364" t="s">
        <v>88</v>
      </c>
      <c r="B364" t="s">
        <v>66</v>
      </c>
    </row>
    <row r="365" spans="1:2" x14ac:dyDescent="0.35">
      <c r="A365" t="s">
        <v>298</v>
      </c>
      <c r="B365" t="s">
        <v>66</v>
      </c>
    </row>
    <row r="366" spans="1:2" x14ac:dyDescent="0.35">
      <c r="A366" t="s">
        <v>188</v>
      </c>
      <c r="B366" t="s">
        <v>66</v>
      </c>
    </row>
    <row r="367" spans="1:2" x14ac:dyDescent="0.35">
      <c r="A367" t="s">
        <v>94</v>
      </c>
      <c r="B367" t="s">
        <v>66</v>
      </c>
    </row>
    <row r="368" spans="1:2" x14ac:dyDescent="0.35">
      <c r="A368" t="s">
        <v>532</v>
      </c>
      <c r="B368" t="s">
        <v>66</v>
      </c>
    </row>
    <row r="369" spans="1:2" x14ac:dyDescent="0.35">
      <c r="A369" t="s">
        <v>533</v>
      </c>
      <c r="B369" t="s">
        <v>66</v>
      </c>
    </row>
    <row r="370" spans="1:2" x14ac:dyDescent="0.35">
      <c r="A370" t="s">
        <v>134</v>
      </c>
      <c r="B370" t="s">
        <v>66</v>
      </c>
    </row>
    <row r="371" spans="1:2" x14ac:dyDescent="0.35">
      <c r="A371" t="s">
        <v>415</v>
      </c>
      <c r="B371" t="s">
        <v>66</v>
      </c>
    </row>
    <row r="372" spans="1:2" x14ac:dyDescent="0.35">
      <c r="A372" t="s">
        <v>413</v>
      </c>
      <c r="B372" t="s">
        <v>66</v>
      </c>
    </row>
    <row r="373" spans="1:2" x14ac:dyDescent="0.35">
      <c r="A373" t="s">
        <v>172</v>
      </c>
      <c r="B373" t="s">
        <v>66</v>
      </c>
    </row>
    <row r="374" spans="1:2" x14ac:dyDescent="0.35">
      <c r="A374" t="s">
        <v>414</v>
      </c>
      <c r="B374" t="s">
        <v>66</v>
      </c>
    </row>
    <row r="375" spans="1:2" x14ac:dyDescent="0.35">
      <c r="A375" t="s">
        <v>79</v>
      </c>
      <c r="B375" t="s">
        <v>66</v>
      </c>
    </row>
    <row r="376" spans="1:2" x14ac:dyDescent="0.35">
      <c r="A376" t="s">
        <v>388</v>
      </c>
      <c r="B376" t="s">
        <v>66</v>
      </c>
    </row>
    <row r="377" spans="1:2" x14ac:dyDescent="0.35">
      <c r="A377" t="s">
        <v>169</v>
      </c>
      <c r="B377" t="s">
        <v>66</v>
      </c>
    </row>
    <row r="378" spans="1:2" x14ac:dyDescent="0.35">
      <c r="A378" t="s">
        <v>168</v>
      </c>
      <c r="B378" t="s">
        <v>66</v>
      </c>
    </row>
    <row r="379" spans="1:2" x14ac:dyDescent="0.35">
      <c r="A379" t="s">
        <v>111</v>
      </c>
      <c r="B379" t="s">
        <v>66</v>
      </c>
    </row>
    <row r="380" spans="1:2" x14ac:dyDescent="0.35">
      <c r="A380" t="s">
        <v>466</v>
      </c>
      <c r="B380" t="s">
        <v>66</v>
      </c>
    </row>
    <row r="381" spans="1:2" x14ac:dyDescent="0.35">
      <c r="A381" t="s">
        <v>504</v>
      </c>
      <c r="B381" t="s">
        <v>66</v>
      </c>
    </row>
    <row r="382" spans="1:2" x14ac:dyDescent="0.35">
      <c r="A382" t="s">
        <v>328</v>
      </c>
      <c r="B382" t="s">
        <v>66</v>
      </c>
    </row>
    <row r="383" spans="1:2" x14ac:dyDescent="0.35">
      <c r="A383" t="s">
        <v>149</v>
      </c>
      <c r="B383" t="s">
        <v>66</v>
      </c>
    </row>
    <row r="384" spans="1:2" x14ac:dyDescent="0.35">
      <c r="A384" t="s">
        <v>271</v>
      </c>
      <c r="B384" t="s">
        <v>66</v>
      </c>
    </row>
    <row r="385" spans="1:2" x14ac:dyDescent="0.35">
      <c r="A385" t="s">
        <v>184</v>
      </c>
      <c r="B385" t="s">
        <v>66</v>
      </c>
    </row>
    <row r="386" spans="1:2" x14ac:dyDescent="0.35">
      <c r="A386" t="s">
        <v>534</v>
      </c>
      <c r="B386" t="s">
        <v>66</v>
      </c>
    </row>
    <row r="387" spans="1:2" x14ac:dyDescent="0.35">
      <c r="A387" t="s">
        <v>95</v>
      </c>
      <c r="B387" t="s">
        <v>66</v>
      </c>
    </row>
    <row r="388" spans="1:2" x14ac:dyDescent="0.35">
      <c r="A388" t="s">
        <v>381</v>
      </c>
      <c r="B388" t="s">
        <v>66</v>
      </c>
    </row>
    <row r="389" spans="1:2" x14ac:dyDescent="0.35">
      <c r="A389" t="s">
        <v>117</v>
      </c>
      <c r="B389" t="s">
        <v>66</v>
      </c>
    </row>
    <row r="390" spans="1:2" x14ac:dyDescent="0.35">
      <c r="A390" t="s">
        <v>185</v>
      </c>
      <c r="B390" t="s">
        <v>66</v>
      </c>
    </row>
    <row r="391" spans="1:2" x14ac:dyDescent="0.35">
      <c r="A391" t="s">
        <v>70</v>
      </c>
      <c r="B391" t="s">
        <v>66</v>
      </c>
    </row>
    <row r="392" spans="1:2" x14ac:dyDescent="0.35">
      <c r="A392" t="s">
        <v>542</v>
      </c>
      <c r="B392" t="s">
        <v>66</v>
      </c>
    </row>
    <row r="393" spans="1:2" x14ac:dyDescent="0.35">
      <c r="A393" t="s">
        <v>147</v>
      </c>
      <c r="B393" t="s">
        <v>66</v>
      </c>
    </row>
    <row r="394" spans="1:2" x14ac:dyDescent="0.35">
      <c r="A394" t="s">
        <v>165</v>
      </c>
      <c r="B394" t="s">
        <v>66</v>
      </c>
    </row>
    <row r="395" spans="1:2" x14ac:dyDescent="0.35">
      <c r="A395" t="s">
        <v>230</v>
      </c>
      <c r="B395" t="s">
        <v>66</v>
      </c>
    </row>
    <row r="396" spans="1:2" x14ac:dyDescent="0.35">
      <c r="A396" t="s">
        <v>229</v>
      </c>
      <c r="B396" t="s">
        <v>66</v>
      </c>
    </row>
    <row r="397" spans="1:2" x14ac:dyDescent="0.35">
      <c r="A397" t="s">
        <v>71</v>
      </c>
      <c r="B397" t="s">
        <v>66</v>
      </c>
    </row>
    <row r="398" spans="1:2" x14ac:dyDescent="0.35">
      <c r="A398" t="s">
        <v>174</v>
      </c>
      <c r="B398" t="s">
        <v>66</v>
      </c>
    </row>
    <row r="399" spans="1:2" x14ac:dyDescent="0.35">
      <c r="A399" t="s">
        <v>105</v>
      </c>
      <c r="B399" t="s">
        <v>66</v>
      </c>
    </row>
    <row r="400" spans="1:2" x14ac:dyDescent="0.35">
      <c r="A400" t="s">
        <v>135</v>
      </c>
      <c r="B400" t="s">
        <v>66</v>
      </c>
    </row>
    <row r="401" spans="1:2" x14ac:dyDescent="0.35">
      <c r="A401" t="s">
        <v>537</v>
      </c>
      <c r="B401" t="s">
        <v>66</v>
      </c>
    </row>
    <row r="402" spans="1:2" x14ac:dyDescent="0.35">
      <c r="A402" t="s">
        <v>535</v>
      </c>
      <c r="B402" t="s">
        <v>66</v>
      </c>
    </row>
    <row r="403" spans="1:2" x14ac:dyDescent="0.35">
      <c r="A403" t="s">
        <v>538</v>
      </c>
      <c r="B403" t="s">
        <v>66</v>
      </c>
    </row>
    <row r="404" spans="1:2" x14ac:dyDescent="0.35">
      <c r="A404" t="s">
        <v>527</v>
      </c>
      <c r="B404" t="s">
        <v>66</v>
      </c>
    </row>
    <row r="405" spans="1:2" x14ac:dyDescent="0.35">
      <c r="A405" t="s">
        <v>451</v>
      </c>
      <c r="B405" t="s">
        <v>66</v>
      </c>
    </row>
    <row r="406" spans="1:2" x14ac:dyDescent="0.35">
      <c r="A406" t="s">
        <v>191</v>
      </c>
      <c r="B406" t="s">
        <v>66</v>
      </c>
    </row>
    <row r="407" spans="1:2" x14ac:dyDescent="0.35">
      <c r="A407" t="s">
        <v>649</v>
      </c>
      <c r="B407" t="s">
        <v>66</v>
      </c>
    </row>
    <row r="408" spans="1:2" x14ac:dyDescent="0.35">
      <c r="A408" t="s">
        <v>526</v>
      </c>
      <c r="B408" t="s">
        <v>66</v>
      </c>
    </row>
    <row r="409" spans="1:2" x14ac:dyDescent="0.35">
      <c r="A409" t="s">
        <v>116</v>
      </c>
      <c r="B409" t="s">
        <v>66</v>
      </c>
    </row>
    <row r="410" spans="1:2" x14ac:dyDescent="0.35">
      <c r="A410" t="s">
        <v>164</v>
      </c>
      <c r="B410" t="s">
        <v>66</v>
      </c>
    </row>
    <row r="411" spans="1:2" x14ac:dyDescent="0.35">
      <c r="A411" t="s">
        <v>488</v>
      </c>
      <c r="B411" t="s">
        <v>66</v>
      </c>
    </row>
    <row r="412" spans="1:2" x14ac:dyDescent="0.35">
      <c r="A412" t="s">
        <v>487</v>
      </c>
      <c r="B412" t="s">
        <v>66</v>
      </c>
    </row>
    <row r="413" spans="1:2" x14ac:dyDescent="0.35">
      <c r="A413" t="s">
        <v>650</v>
      </c>
      <c r="B413" t="s">
        <v>66</v>
      </c>
    </row>
    <row r="414" spans="1:2" x14ac:dyDescent="0.35">
      <c r="A414" t="s">
        <v>651</v>
      </c>
      <c r="B414" t="s">
        <v>66</v>
      </c>
    </row>
    <row r="415" spans="1:2" x14ac:dyDescent="0.35">
      <c r="A415" t="s">
        <v>652</v>
      </c>
      <c r="B415" t="s">
        <v>66</v>
      </c>
    </row>
    <row r="416" spans="1:2" x14ac:dyDescent="0.35">
      <c r="A416" t="s">
        <v>653</v>
      </c>
      <c r="B416" t="s">
        <v>66</v>
      </c>
    </row>
    <row r="417" spans="1:2" x14ac:dyDescent="0.35">
      <c r="A417" t="s">
        <v>654</v>
      </c>
      <c r="B417" t="s">
        <v>66</v>
      </c>
    </row>
    <row r="418" spans="1:2" x14ac:dyDescent="0.35">
      <c r="A418" t="s">
        <v>655</v>
      </c>
      <c r="B418" t="s">
        <v>66</v>
      </c>
    </row>
    <row r="419" spans="1:2" x14ac:dyDescent="0.35">
      <c r="A419" t="s">
        <v>656</v>
      </c>
      <c r="B419" t="s">
        <v>66</v>
      </c>
    </row>
    <row r="420" spans="1:2" x14ac:dyDescent="0.35">
      <c r="A420" t="s">
        <v>657</v>
      </c>
      <c r="B420" t="s">
        <v>66</v>
      </c>
    </row>
    <row r="421" spans="1:2" x14ac:dyDescent="0.35">
      <c r="A421" t="s">
        <v>658</v>
      </c>
      <c r="B421" t="s">
        <v>66</v>
      </c>
    </row>
    <row r="422" spans="1:2" x14ac:dyDescent="0.35">
      <c r="A422" t="s">
        <v>659</v>
      </c>
      <c r="B422" t="s">
        <v>66</v>
      </c>
    </row>
    <row r="423" spans="1:2" x14ac:dyDescent="0.35">
      <c r="A423" t="s">
        <v>660</v>
      </c>
      <c r="B423" t="s">
        <v>66</v>
      </c>
    </row>
    <row r="424" spans="1:2" x14ac:dyDescent="0.35">
      <c r="A424" t="s">
        <v>661</v>
      </c>
      <c r="B424" t="s">
        <v>66</v>
      </c>
    </row>
    <row r="425" spans="1:2" x14ac:dyDescent="0.35">
      <c r="A425" t="s">
        <v>662</v>
      </c>
      <c r="B425" t="s">
        <v>66</v>
      </c>
    </row>
    <row r="426" spans="1:2" x14ac:dyDescent="0.35">
      <c r="A426" t="s">
        <v>663</v>
      </c>
      <c r="B426" t="s">
        <v>66</v>
      </c>
    </row>
    <row r="427" spans="1:2" x14ac:dyDescent="0.35">
      <c r="A427" t="s">
        <v>664</v>
      </c>
      <c r="B427" t="s">
        <v>66</v>
      </c>
    </row>
    <row r="428" spans="1:2" x14ac:dyDescent="0.35">
      <c r="A428" t="s">
        <v>665</v>
      </c>
      <c r="B428" t="s">
        <v>66</v>
      </c>
    </row>
    <row r="429" spans="1:2" x14ac:dyDescent="0.35">
      <c r="A429" t="s">
        <v>666</v>
      </c>
      <c r="B429" t="s">
        <v>66</v>
      </c>
    </row>
    <row r="430" spans="1:2" x14ac:dyDescent="0.35">
      <c r="A430" t="s">
        <v>667</v>
      </c>
      <c r="B430" t="s">
        <v>66</v>
      </c>
    </row>
    <row r="431" spans="1:2" x14ac:dyDescent="0.35">
      <c r="A431" t="s">
        <v>668</v>
      </c>
      <c r="B431" t="s">
        <v>66</v>
      </c>
    </row>
    <row r="432" spans="1:2" x14ac:dyDescent="0.35">
      <c r="A432" t="s">
        <v>669</v>
      </c>
      <c r="B432" t="s">
        <v>66</v>
      </c>
    </row>
    <row r="433" spans="1:2" x14ac:dyDescent="0.35">
      <c r="A433" t="s">
        <v>670</v>
      </c>
      <c r="B433" t="s">
        <v>66</v>
      </c>
    </row>
    <row r="434" spans="1:2" x14ac:dyDescent="0.35">
      <c r="A434" t="s">
        <v>671</v>
      </c>
      <c r="B434" t="s">
        <v>66</v>
      </c>
    </row>
    <row r="435" spans="1:2" x14ac:dyDescent="0.35">
      <c r="A435" t="s">
        <v>672</v>
      </c>
      <c r="B435" t="s">
        <v>66</v>
      </c>
    </row>
    <row r="436" spans="1:2" x14ac:dyDescent="0.35">
      <c r="A436" t="s">
        <v>673</v>
      </c>
      <c r="B436" t="s">
        <v>66</v>
      </c>
    </row>
    <row r="437" spans="1:2" x14ac:dyDescent="0.35">
      <c r="A437" t="s">
        <v>674</v>
      </c>
      <c r="B437" t="s">
        <v>66</v>
      </c>
    </row>
    <row r="438" spans="1:2" x14ac:dyDescent="0.35">
      <c r="A438" t="s">
        <v>675</v>
      </c>
      <c r="B438" t="s">
        <v>66</v>
      </c>
    </row>
    <row r="439" spans="1:2" x14ac:dyDescent="0.35">
      <c r="A439" t="s">
        <v>676</v>
      </c>
      <c r="B439" t="s">
        <v>66</v>
      </c>
    </row>
    <row r="440" spans="1:2" x14ac:dyDescent="0.35">
      <c r="A440" t="s">
        <v>677</v>
      </c>
      <c r="B440" t="s">
        <v>66</v>
      </c>
    </row>
    <row r="441" spans="1:2" x14ac:dyDescent="0.35">
      <c r="A441" t="s">
        <v>678</v>
      </c>
      <c r="B441" t="s">
        <v>66</v>
      </c>
    </row>
    <row r="442" spans="1:2" x14ac:dyDescent="0.35">
      <c r="A442" t="s">
        <v>679</v>
      </c>
      <c r="B442" t="s">
        <v>66</v>
      </c>
    </row>
    <row r="443" spans="1:2" x14ac:dyDescent="0.35">
      <c r="A443" t="s">
        <v>680</v>
      </c>
      <c r="B443" t="s">
        <v>66</v>
      </c>
    </row>
    <row r="444" spans="1:2" x14ac:dyDescent="0.35">
      <c r="A444" t="s">
        <v>681</v>
      </c>
      <c r="B444" t="s">
        <v>66</v>
      </c>
    </row>
    <row r="445" spans="1:2" x14ac:dyDescent="0.35">
      <c r="A445" t="s">
        <v>682</v>
      </c>
      <c r="B445" t="s">
        <v>66</v>
      </c>
    </row>
    <row r="446" spans="1:2" x14ac:dyDescent="0.35">
      <c r="A446" t="s">
        <v>683</v>
      </c>
      <c r="B446" t="s">
        <v>66</v>
      </c>
    </row>
    <row r="447" spans="1:2" x14ac:dyDescent="0.35">
      <c r="A447" t="s">
        <v>684</v>
      </c>
      <c r="B447" t="s">
        <v>66</v>
      </c>
    </row>
    <row r="448" spans="1:2" x14ac:dyDescent="0.35">
      <c r="A448" t="s">
        <v>685</v>
      </c>
      <c r="B448" t="s">
        <v>66</v>
      </c>
    </row>
    <row r="449" spans="1:2" x14ac:dyDescent="0.35">
      <c r="A449" t="s">
        <v>686</v>
      </c>
      <c r="B449" t="s">
        <v>66</v>
      </c>
    </row>
    <row r="450" spans="1:2" x14ac:dyDescent="0.35">
      <c r="A450" t="s">
        <v>687</v>
      </c>
      <c r="B450" t="s">
        <v>66</v>
      </c>
    </row>
    <row r="451" spans="1:2" x14ac:dyDescent="0.35">
      <c r="A451" t="s">
        <v>688</v>
      </c>
      <c r="B451" t="s">
        <v>66</v>
      </c>
    </row>
    <row r="452" spans="1:2" x14ac:dyDescent="0.35">
      <c r="A452" t="s">
        <v>689</v>
      </c>
      <c r="B452" t="s">
        <v>66</v>
      </c>
    </row>
    <row r="453" spans="1:2" x14ac:dyDescent="0.35">
      <c r="A453" t="s">
        <v>175</v>
      </c>
      <c r="B453" t="s">
        <v>66</v>
      </c>
    </row>
    <row r="454" spans="1:2" x14ac:dyDescent="0.35">
      <c r="A454" t="s">
        <v>690</v>
      </c>
      <c r="B454" t="s">
        <v>66</v>
      </c>
    </row>
    <row r="455" spans="1:2" x14ac:dyDescent="0.35">
      <c r="A455" t="s">
        <v>68</v>
      </c>
      <c r="B455" t="s">
        <v>66</v>
      </c>
    </row>
    <row r="456" spans="1:2" x14ac:dyDescent="0.35">
      <c r="A456" t="s">
        <v>189</v>
      </c>
      <c r="B456" t="s">
        <v>66</v>
      </c>
    </row>
    <row r="457" spans="1:2" x14ac:dyDescent="0.35">
      <c r="A457" t="s">
        <v>155</v>
      </c>
      <c r="B457" t="s">
        <v>66</v>
      </c>
    </row>
    <row r="458" spans="1:2" x14ac:dyDescent="0.35">
      <c r="A458" t="s">
        <v>142</v>
      </c>
      <c r="B458" t="s">
        <v>66</v>
      </c>
    </row>
    <row r="459" spans="1:2" x14ac:dyDescent="0.35">
      <c r="A459" t="s">
        <v>422</v>
      </c>
      <c r="B459" t="s">
        <v>66</v>
      </c>
    </row>
    <row r="460" spans="1:2" x14ac:dyDescent="0.35">
      <c r="A460" t="s">
        <v>461</v>
      </c>
      <c r="B460" t="s">
        <v>66</v>
      </c>
    </row>
    <row r="461" spans="1:2" x14ac:dyDescent="0.35">
      <c r="A461" t="s">
        <v>162</v>
      </c>
      <c r="B461" t="s">
        <v>66</v>
      </c>
    </row>
    <row r="462" spans="1:2" x14ac:dyDescent="0.35">
      <c r="A462" t="s">
        <v>77</v>
      </c>
      <c r="B462" t="s">
        <v>66</v>
      </c>
    </row>
    <row r="463" spans="1:2" x14ac:dyDescent="0.35">
      <c r="A463" t="s">
        <v>510</v>
      </c>
      <c r="B463" t="s">
        <v>66</v>
      </c>
    </row>
    <row r="464" spans="1:2" x14ac:dyDescent="0.35">
      <c r="A464" t="s">
        <v>132</v>
      </c>
      <c r="B464" t="s">
        <v>66</v>
      </c>
    </row>
    <row r="465" spans="1:2" x14ac:dyDescent="0.35">
      <c r="A465" t="s">
        <v>536</v>
      </c>
      <c r="B465" t="s">
        <v>66</v>
      </c>
    </row>
    <row r="466" spans="1:2" x14ac:dyDescent="0.35">
      <c r="A466" t="s">
        <v>110</v>
      </c>
      <c r="B466" t="s">
        <v>66</v>
      </c>
    </row>
    <row r="467" spans="1:2" x14ac:dyDescent="0.35">
      <c r="A467" t="s">
        <v>137</v>
      </c>
      <c r="B467" t="s">
        <v>66</v>
      </c>
    </row>
    <row r="468" spans="1:2" x14ac:dyDescent="0.35">
      <c r="A468" t="s">
        <v>691</v>
      </c>
      <c r="B468" t="s">
        <v>66</v>
      </c>
    </row>
    <row r="469" spans="1:2" x14ac:dyDescent="0.35">
      <c r="A469" t="s">
        <v>249</v>
      </c>
      <c r="B469" t="s">
        <v>66</v>
      </c>
    </row>
    <row r="470" spans="1:2" x14ac:dyDescent="0.35">
      <c r="A470" t="s">
        <v>144</v>
      </c>
      <c r="B470" t="s">
        <v>66</v>
      </c>
    </row>
    <row r="471" spans="1:2" x14ac:dyDescent="0.35">
      <c r="A471" t="s">
        <v>406</v>
      </c>
      <c r="B471" t="s">
        <v>66</v>
      </c>
    </row>
    <row r="472" spans="1:2" x14ac:dyDescent="0.35">
      <c r="A472" t="s">
        <v>543</v>
      </c>
      <c r="B472" t="s">
        <v>66</v>
      </c>
    </row>
    <row r="473" spans="1:2" x14ac:dyDescent="0.35">
      <c r="A473" t="s">
        <v>455</v>
      </c>
      <c r="B473" t="s">
        <v>66</v>
      </c>
    </row>
    <row r="474" spans="1:2" x14ac:dyDescent="0.35">
      <c r="A474" t="s">
        <v>108</v>
      </c>
      <c r="B474" t="s">
        <v>66</v>
      </c>
    </row>
    <row r="475" spans="1:2" x14ac:dyDescent="0.35">
      <c r="A475" t="s">
        <v>234</v>
      </c>
      <c r="B475" t="s">
        <v>66</v>
      </c>
    </row>
    <row r="476" spans="1:2" x14ac:dyDescent="0.35">
      <c r="A476" t="s">
        <v>92</v>
      </c>
      <c r="B476" t="s">
        <v>66</v>
      </c>
    </row>
    <row r="477" spans="1:2" x14ac:dyDescent="0.35">
      <c r="A477" t="s">
        <v>101</v>
      </c>
      <c r="B477" t="s">
        <v>66</v>
      </c>
    </row>
    <row r="478" spans="1:2" x14ac:dyDescent="0.35">
      <c r="A478" t="s">
        <v>86</v>
      </c>
      <c r="B478" t="s">
        <v>66</v>
      </c>
    </row>
    <row r="479" spans="1:2" x14ac:dyDescent="0.35">
      <c r="A479" t="s">
        <v>129</v>
      </c>
      <c r="B479" t="s">
        <v>66</v>
      </c>
    </row>
    <row r="480" spans="1:2" x14ac:dyDescent="0.35">
      <c r="A480" t="s">
        <v>130</v>
      </c>
      <c r="B480" t="s">
        <v>66</v>
      </c>
    </row>
    <row r="481" spans="1:2" x14ac:dyDescent="0.35">
      <c r="A481" t="s">
        <v>365</v>
      </c>
      <c r="B481" t="s">
        <v>66</v>
      </c>
    </row>
    <row r="482" spans="1:2" x14ac:dyDescent="0.35">
      <c r="A482" t="s">
        <v>131</v>
      </c>
      <c r="B482" t="s">
        <v>66</v>
      </c>
    </row>
    <row r="483" spans="1:2" x14ac:dyDescent="0.35">
      <c r="A483" t="s">
        <v>127</v>
      </c>
      <c r="B483" t="s">
        <v>66</v>
      </c>
    </row>
    <row r="484" spans="1:2" x14ac:dyDescent="0.35">
      <c r="A484" t="s">
        <v>72</v>
      </c>
      <c r="B484" t="s">
        <v>66</v>
      </c>
    </row>
    <row r="485" spans="1:2" x14ac:dyDescent="0.35">
      <c r="A485" t="s">
        <v>146</v>
      </c>
      <c r="B485" t="s">
        <v>66</v>
      </c>
    </row>
    <row r="486" spans="1:2" x14ac:dyDescent="0.35">
      <c r="A486" t="s">
        <v>73</v>
      </c>
      <c r="B486" t="s">
        <v>66</v>
      </c>
    </row>
    <row r="487" spans="1:2" x14ac:dyDescent="0.35">
      <c r="A487" t="s">
        <v>201</v>
      </c>
      <c r="B487" t="s">
        <v>66</v>
      </c>
    </row>
    <row r="488" spans="1:2" x14ac:dyDescent="0.35">
      <c r="A488" t="s">
        <v>107</v>
      </c>
      <c r="B488" t="s">
        <v>66</v>
      </c>
    </row>
    <row r="489" spans="1:2" x14ac:dyDescent="0.35">
      <c r="A489" t="s">
        <v>98</v>
      </c>
      <c r="B489" t="s">
        <v>66</v>
      </c>
    </row>
    <row r="490" spans="1:2" x14ac:dyDescent="0.35">
      <c r="A490" t="s">
        <v>509</v>
      </c>
      <c r="B490" t="s">
        <v>66</v>
      </c>
    </row>
    <row r="491" spans="1:2" x14ac:dyDescent="0.35">
      <c r="A491" t="s">
        <v>118</v>
      </c>
      <c r="B491" t="s">
        <v>66</v>
      </c>
    </row>
    <row r="492" spans="1:2" x14ac:dyDescent="0.35">
      <c r="A492" t="s">
        <v>481</v>
      </c>
      <c r="B492" t="s">
        <v>66</v>
      </c>
    </row>
    <row r="493" spans="1:2" x14ac:dyDescent="0.35">
      <c r="A493" t="s">
        <v>385</v>
      </c>
      <c r="B493" t="s">
        <v>66</v>
      </c>
    </row>
    <row r="494" spans="1:2" x14ac:dyDescent="0.35">
      <c r="A494" t="s">
        <v>151</v>
      </c>
      <c r="B494" t="s">
        <v>66</v>
      </c>
    </row>
    <row r="495" spans="1:2" x14ac:dyDescent="0.35">
      <c r="A495" t="s">
        <v>312</v>
      </c>
      <c r="B495" t="s">
        <v>66</v>
      </c>
    </row>
    <row r="496" spans="1:2" x14ac:dyDescent="0.35">
      <c r="A496" t="s">
        <v>530</v>
      </c>
      <c r="B496" t="s">
        <v>66</v>
      </c>
    </row>
    <row r="497" spans="1:2" x14ac:dyDescent="0.35">
      <c r="A497" t="s">
        <v>528</v>
      </c>
      <c r="B497" t="s">
        <v>66</v>
      </c>
    </row>
    <row r="498" spans="1:2" x14ac:dyDescent="0.35">
      <c r="A498" t="s">
        <v>200</v>
      </c>
      <c r="B498" t="s">
        <v>66</v>
      </c>
    </row>
    <row r="499" spans="1:2" x14ac:dyDescent="0.35">
      <c r="A499" t="s">
        <v>91</v>
      </c>
      <c r="B499" t="s">
        <v>66</v>
      </c>
    </row>
    <row r="500" spans="1:2" x14ac:dyDescent="0.35">
      <c r="A500" t="s">
        <v>76</v>
      </c>
      <c r="B500" t="s">
        <v>66</v>
      </c>
    </row>
    <row r="501" spans="1:2" x14ac:dyDescent="0.35">
      <c r="A501" t="s">
        <v>74</v>
      </c>
      <c r="B501" t="s">
        <v>66</v>
      </c>
    </row>
    <row r="502" spans="1:2" x14ac:dyDescent="0.35">
      <c r="A502" t="s">
        <v>157</v>
      </c>
      <c r="B502" t="s">
        <v>66</v>
      </c>
    </row>
    <row r="503" spans="1:2" x14ac:dyDescent="0.35">
      <c r="A503" t="s">
        <v>196</v>
      </c>
      <c r="B503" t="s">
        <v>66</v>
      </c>
    </row>
    <row r="504" spans="1:2" x14ac:dyDescent="0.35">
      <c r="A504" t="s">
        <v>166</v>
      </c>
      <c r="B504" t="s">
        <v>66</v>
      </c>
    </row>
    <row r="505" spans="1:2" x14ac:dyDescent="0.35">
      <c r="A505" t="s">
        <v>123</v>
      </c>
      <c r="B505" t="s">
        <v>66</v>
      </c>
    </row>
    <row r="506" spans="1:2" x14ac:dyDescent="0.35">
      <c r="A506" t="s">
        <v>106</v>
      </c>
      <c r="B506" t="s">
        <v>66</v>
      </c>
    </row>
    <row r="507" spans="1:2" x14ac:dyDescent="0.35">
      <c r="A507" t="s">
        <v>120</v>
      </c>
      <c r="B507" t="s">
        <v>66</v>
      </c>
    </row>
    <row r="508" spans="1:2" x14ac:dyDescent="0.35">
      <c r="A508" t="s">
        <v>103</v>
      </c>
      <c r="B508" t="s">
        <v>66</v>
      </c>
    </row>
    <row r="509" spans="1:2" x14ac:dyDescent="0.35">
      <c r="A509" t="s">
        <v>183</v>
      </c>
      <c r="B509" t="s">
        <v>66</v>
      </c>
    </row>
    <row r="510" spans="1:2" x14ac:dyDescent="0.35">
      <c r="A510" t="s">
        <v>104</v>
      </c>
      <c r="B510" t="s">
        <v>66</v>
      </c>
    </row>
    <row r="511" spans="1:2" x14ac:dyDescent="0.35">
      <c r="A511" t="s">
        <v>85</v>
      </c>
      <c r="B511" t="s">
        <v>66</v>
      </c>
    </row>
    <row r="512" spans="1:2" x14ac:dyDescent="0.35">
      <c r="A512" t="s">
        <v>125</v>
      </c>
      <c r="B512" t="s">
        <v>66</v>
      </c>
    </row>
    <row r="513" spans="1:2" x14ac:dyDescent="0.35">
      <c r="A513" t="s">
        <v>124</v>
      </c>
      <c r="B513" t="s">
        <v>66</v>
      </c>
    </row>
    <row r="514" spans="1:2" x14ac:dyDescent="0.35">
      <c r="A514" t="s">
        <v>463</v>
      </c>
      <c r="B514" t="s">
        <v>66</v>
      </c>
    </row>
    <row r="515" spans="1:2" x14ac:dyDescent="0.35">
      <c r="A515" t="s">
        <v>213</v>
      </c>
      <c r="B515" t="s">
        <v>66</v>
      </c>
    </row>
    <row r="516" spans="1:2" x14ac:dyDescent="0.35">
      <c r="A516" t="s">
        <v>212</v>
      </c>
      <c r="B516" t="s">
        <v>66</v>
      </c>
    </row>
    <row r="517" spans="1:2" x14ac:dyDescent="0.35">
      <c r="A517" t="s">
        <v>67</v>
      </c>
      <c r="B517" t="s">
        <v>66</v>
      </c>
    </row>
    <row r="518" spans="1:2" x14ac:dyDescent="0.35">
      <c r="A518" t="s">
        <v>136</v>
      </c>
      <c r="B518" t="s">
        <v>66</v>
      </c>
    </row>
    <row r="519" spans="1:2" x14ac:dyDescent="0.35">
      <c r="A519" t="s">
        <v>171</v>
      </c>
      <c r="B519" t="s">
        <v>66</v>
      </c>
    </row>
    <row r="520" spans="1:2" x14ac:dyDescent="0.35">
      <c r="A520" t="s">
        <v>692</v>
      </c>
      <c r="B520" t="s">
        <v>66</v>
      </c>
    </row>
    <row r="521" spans="1:2" x14ac:dyDescent="0.35">
      <c r="A521" t="s">
        <v>93</v>
      </c>
      <c r="B521" t="s">
        <v>66</v>
      </c>
    </row>
    <row r="522" spans="1:2" x14ac:dyDescent="0.35">
      <c r="A522" t="s">
        <v>218</v>
      </c>
      <c r="B522" t="s">
        <v>66</v>
      </c>
    </row>
    <row r="523" spans="1:2" x14ac:dyDescent="0.35">
      <c r="A523" t="s">
        <v>126</v>
      </c>
      <c r="B523" t="s">
        <v>66</v>
      </c>
    </row>
    <row r="524" spans="1:2" x14ac:dyDescent="0.35">
      <c r="A524" t="s">
        <v>160</v>
      </c>
      <c r="B524" t="s">
        <v>66</v>
      </c>
    </row>
    <row r="525" spans="1:2" x14ac:dyDescent="0.35">
      <c r="A525" t="s">
        <v>190</v>
      </c>
      <c r="B525" t="s">
        <v>66</v>
      </c>
    </row>
    <row r="526" spans="1:2" x14ac:dyDescent="0.35">
      <c r="A526" t="s">
        <v>114</v>
      </c>
      <c r="B526" t="s">
        <v>66</v>
      </c>
    </row>
    <row r="527" spans="1:2" x14ac:dyDescent="0.35">
      <c r="A527" t="s">
        <v>529</v>
      </c>
      <c r="B527" t="s">
        <v>66</v>
      </c>
    </row>
    <row r="528" spans="1:2" x14ac:dyDescent="0.35">
      <c r="A528" t="s">
        <v>266</v>
      </c>
      <c r="B528" t="s">
        <v>66</v>
      </c>
    </row>
    <row r="529" spans="1:2" x14ac:dyDescent="0.35">
      <c r="A529" t="s">
        <v>99</v>
      </c>
      <c r="B529" t="s">
        <v>66</v>
      </c>
    </row>
    <row r="530" spans="1:2" x14ac:dyDescent="0.35">
      <c r="A530" t="s">
        <v>87</v>
      </c>
      <c r="B530" t="s">
        <v>66</v>
      </c>
    </row>
    <row r="531" spans="1:2" x14ac:dyDescent="0.35">
      <c r="A531" t="s">
        <v>122</v>
      </c>
      <c r="B531" t="s">
        <v>66</v>
      </c>
    </row>
    <row r="532" spans="1:2" x14ac:dyDescent="0.35">
      <c r="A532" t="s">
        <v>84</v>
      </c>
      <c r="B532" t="s">
        <v>66</v>
      </c>
    </row>
    <row r="533" spans="1:2" x14ac:dyDescent="0.35">
      <c r="A533" t="s">
        <v>163</v>
      </c>
      <c r="B533" t="s">
        <v>66</v>
      </c>
    </row>
    <row r="534" spans="1:2" x14ac:dyDescent="0.35">
      <c r="A534" t="s">
        <v>525</v>
      </c>
      <c r="B534" t="s">
        <v>66</v>
      </c>
    </row>
    <row r="535" spans="1:2" x14ac:dyDescent="0.35">
      <c r="A535" t="s">
        <v>517</v>
      </c>
      <c r="B535" t="s">
        <v>66</v>
      </c>
    </row>
    <row r="536" spans="1:2" x14ac:dyDescent="0.35">
      <c r="A536" t="s">
        <v>323</v>
      </c>
      <c r="B536" t="s">
        <v>66</v>
      </c>
    </row>
    <row r="537" spans="1:2" x14ac:dyDescent="0.35">
      <c r="A537" t="s">
        <v>153</v>
      </c>
      <c r="B537" t="s">
        <v>66</v>
      </c>
    </row>
    <row r="538" spans="1:2" x14ac:dyDescent="0.35">
      <c r="A538" t="s">
        <v>128</v>
      </c>
      <c r="B538" t="s">
        <v>66</v>
      </c>
    </row>
    <row r="539" spans="1:2" x14ac:dyDescent="0.35">
      <c r="A539" t="s">
        <v>96</v>
      </c>
      <c r="B539" t="s">
        <v>66</v>
      </c>
    </row>
    <row r="540" spans="1:2" x14ac:dyDescent="0.35">
      <c r="A540" t="s">
        <v>284</v>
      </c>
      <c r="B540" t="s">
        <v>66</v>
      </c>
    </row>
    <row r="541" spans="1:2" x14ac:dyDescent="0.35">
      <c r="A541" t="s">
        <v>349</v>
      </c>
      <c r="B541" t="s">
        <v>66</v>
      </c>
    </row>
    <row r="542" spans="1:2" x14ac:dyDescent="0.35">
      <c r="A542" t="s">
        <v>431</v>
      </c>
      <c r="B542" t="s">
        <v>66</v>
      </c>
    </row>
    <row r="543" spans="1:2" x14ac:dyDescent="0.35">
      <c r="A543" t="s">
        <v>318</v>
      </c>
      <c r="B543" t="s">
        <v>66</v>
      </c>
    </row>
    <row r="544" spans="1:2" x14ac:dyDescent="0.35">
      <c r="A544" t="s">
        <v>319</v>
      </c>
      <c r="B544" t="s">
        <v>66</v>
      </c>
    </row>
    <row r="545" spans="1:2" x14ac:dyDescent="0.35">
      <c r="A545" t="s">
        <v>286</v>
      </c>
      <c r="B545" t="s">
        <v>66</v>
      </c>
    </row>
    <row r="546" spans="1:2" x14ac:dyDescent="0.35">
      <c r="A546" t="s">
        <v>361</v>
      </c>
      <c r="B546" t="s">
        <v>66</v>
      </c>
    </row>
    <row r="547" spans="1:2" x14ac:dyDescent="0.35">
      <c r="A547" t="s">
        <v>358</v>
      </c>
      <c r="B547" t="s">
        <v>66</v>
      </c>
    </row>
    <row r="548" spans="1:2" x14ac:dyDescent="0.35">
      <c r="A548" t="s">
        <v>290</v>
      </c>
      <c r="B548" t="s">
        <v>66</v>
      </c>
    </row>
    <row r="549" spans="1:2" x14ac:dyDescent="0.35">
      <c r="A549" t="s">
        <v>693</v>
      </c>
      <c r="B549" t="s">
        <v>66</v>
      </c>
    </row>
    <row r="550" spans="1:2" x14ac:dyDescent="0.35">
      <c r="A550" t="s">
        <v>348</v>
      </c>
      <c r="B550" t="s">
        <v>66</v>
      </c>
    </row>
    <row r="551" spans="1:2" x14ac:dyDescent="0.35">
      <c r="A551" t="s">
        <v>304</v>
      </c>
      <c r="B551" t="s">
        <v>66</v>
      </c>
    </row>
    <row r="552" spans="1:2" x14ac:dyDescent="0.35">
      <c r="A552" t="s">
        <v>303</v>
      </c>
      <c r="B552" t="s">
        <v>66</v>
      </c>
    </row>
    <row r="553" spans="1:2" x14ac:dyDescent="0.35">
      <c r="A553" t="s">
        <v>198</v>
      </c>
      <c r="B553" t="s">
        <v>66</v>
      </c>
    </row>
    <row r="554" spans="1:2" x14ac:dyDescent="0.35">
      <c r="A554" t="s">
        <v>694</v>
      </c>
      <c r="B554" t="s">
        <v>66</v>
      </c>
    </row>
    <row r="555" spans="1:2" x14ac:dyDescent="0.35">
      <c r="A555" t="s">
        <v>285</v>
      </c>
      <c r="B555" t="s">
        <v>66</v>
      </c>
    </row>
    <row r="556" spans="1:2" x14ac:dyDescent="0.35">
      <c r="A556" t="s">
        <v>362</v>
      </c>
      <c r="B556" t="s">
        <v>66</v>
      </c>
    </row>
    <row r="557" spans="1:2" x14ac:dyDescent="0.35">
      <c r="A557" t="s">
        <v>343</v>
      </c>
      <c r="B557" t="s">
        <v>66</v>
      </c>
    </row>
    <row r="558" spans="1:2" x14ac:dyDescent="0.35">
      <c r="A558" t="s">
        <v>352</v>
      </c>
      <c r="B558" t="s">
        <v>66</v>
      </c>
    </row>
    <row r="559" spans="1:2" x14ac:dyDescent="0.35">
      <c r="A559" t="s">
        <v>433</v>
      </c>
      <c r="B559" t="s">
        <v>66</v>
      </c>
    </row>
    <row r="560" spans="1:2" x14ac:dyDescent="0.35">
      <c r="A560" t="s">
        <v>695</v>
      </c>
      <c r="B560" t="s">
        <v>66</v>
      </c>
    </row>
    <row r="561" spans="1:2" x14ac:dyDescent="0.35">
      <c r="A561" t="s">
        <v>281</v>
      </c>
      <c r="B561" t="s">
        <v>66</v>
      </c>
    </row>
    <row r="562" spans="1:2" x14ac:dyDescent="0.35">
      <c r="A562" t="s">
        <v>224</v>
      </c>
      <c r="B562" t="s">
        <v>66</v>
      </c>
    </row>
    <row r="563" spans="1:2" x14ac:dyDescent="0.35">
      <c r="A563" t="s">
        <v>288</v>
      </c>
      <c r="B563" t="s">
        <v>66</v>
      </c>
    </row>
    <row r="564" spans="1:2" x14ac:dyDescent="0.35">
      <c r="A564" t="s">
        <v>345</v>
      </c>
      <c r="B564" t="s">
        <v>66</v>
      </c>
    </row>
    <row r="565" spans="1:2" x14ac:dyDescent="0.35">
      <c r="A565" t="s">
        <v>696</v>
      </c>
      <c r="B565" t="s">
        <v>66</v>
      </c>
    </row>
    <row r="566" spans="1:2" x14ac:dyDescent="0.35">
      <c r="A566" t="s">
        <v>293</v>
      </c>
      <c r="B566" t="s">
        <v>66</v>
      </c>
    </row>
    <row r="567" spans="1:2" x14ac:dyDescent="0.35">
      <c r="A567" t="s">
        <v>697</v>
      </c>
      <c r="B567" t="s">
        <v>66</v>
      </c>
    </row>
    <row r="568" spans="1:2" x14ac:dyDescent="0.35">
      <c r="A568" t="s">
        <v>698</v>
      </c>
      <c r="B568" t="s">
        <v>66</v>
      </c>
    </row>
    <row r="569" spans="1:2" x14ac:dyDescent="0.35">
      <c r="A569" t="s">
        <v>432</v>
      </c>
      <c r="B569" t="s">
        <v>66</v>
      </c>
    </row>
    <row r="570" spans="1:2" x14ac:dyDescent="0.35">
      <c r="A570" t="s">
        <v>699</v>
      </c>
      <c r="B570" t="s">
        <v>66</v>
      </c>
    </row>
    <row r="571" spans="1:2" x14ac:dyDescent="0.35">
      <c r="A571" t="s">
        <v>700</v>
      </c>
      <c r="B571" t="s">
        <v>66</v>
      </c>
    </row>
    <row r="572" spans="1:2" x14ac:dyDescent="0.35">
      <c r="A572" t="s">
        <v>701</v>
      </c>
      <c r="B572" t="s">
        <v>66</v>
      </c>
    </row>
    <row r="573" spans="1:2" x14ac:dyDescent="0.35">
      <c r="A573" t="s">
        <v>363</v>
      </c>
      <c r="B573" t="s">
        <v>66</v>
      </c>
    </row>
    <row r="574" spans="1:2" x14ac:dyDescent="0.35">
      <c r="A574" t="s">
        <v>268</v>
      </c>
      <c r="B574" t="s">
        <v>66</v>
      </c>
    </row>
    <row r="575" spans="1:2" x14ac:dyDescent="0.35">
      <c r="A575" t="s">
        <v>338</v>
      </c>
      <c r="B575" t="s">
        <v>66</v>
      </c>
    </row>
    <row r="576" spans="1:2" x14ac:dyDescent="0.35">
      <c r="A576" t="s">
        <v>350</v>
      </c>
      <c r="B576" t="s">
        <v>66</v>
      </c>
    </row>
    <row r="577" spans="1:2" x14ac:dyDescent="0.35">
      <c r="A577" t="s">
        <v>351</v>
      </c>
      <c r="B577" t="s">
        <v>66</v>
      </c>
    </row>
    <row r="578" spans="1:2" x14ac:dyDescent="0.35">
      <c r="A578" t="s">
        <v>340</v>
      </c>
      <c r="B578" t="s">
        <v>66</v>
      </c>
    </row>
    <row r="579" spans="1:2" x14ac:dyDescent="0.35">
      <c r="A579" t="s">
        <v>294</v>
      </c>
      <c r="B579" t="s">
        <v>66</v>
      </c>
    </row>
    <row r="580" spans="1:2" x14ac:dyDescent="0.35">
      <c r="A580" t="s">
        <v>347</v>
      </c>
      <c r="B580" t="s">
        <v>66</v>
      </c>
    </row>
    <row r="581" spans="1:2" x14ac:dyDescent="0.35">
      <c r="A581" t="s">
        <v>302</v>
      </c>
      <c r="B581" t="s">
        <v>66</v>
      </c>
    </row>
    <row r="582" spans="1:2" x14ac:dyDescent="0.35">
      <c r="A582" t="s">
        <v>430</v>
      </c>
      <c r="B582" t="s">
        <v>66</v>
      </c>
    </row>
    <row r="583" spans="1:2" x14ac:dyDescent="0.35">
      <c r="A583" t="s">
        <v>702</v>
      </c>
      <c r="B583" t="s">
        <v>66</v>
      </c>
    </row>
    <row r="584" spans="1:2" x14ac:dyDescent="0.35">
      <c r="A584" t="s">
        <v>287</v>
      </c>
      <c r="B584" t="s">
        <v>66</v>
      </c>
    </row>
    <row r="585" spans="1:2" x14ac:dyDescent="0.35">
      <c r="A585" t="s">
        <v>300</v>
      </c>
      <c r="B585" t="s">
        <v>66</v>
      </c>
    </row>
    <row r="586" spans="1:2" x14ac:dyDescent="0.35">
      <c r="A586" t="s">
        <v>703</v>
      </c>
      <c r="B586" t="s">
        <v>66</v>
      </c>
    </row>
    <row r="587" spans="1:2" x14ac:dyDescent="0.35">
      <c r="A587" t="s">
        <v>353</v>
      </c>
      <c r="B587" t="s">
        <v>66</v>
      </c>
    </row>
    <row r="588" spans="1:2" x14ac:dyDescent="0.35">
      <c r="A588" t="s">
        <v>346</v>
      </c>
      <c r="B588" t="s">
        <v>66</v>
      </c>
    </row>
    <row r="589" spans="1:2" x14ac:dyDescent="0.35">
      <c r="A589" t="s">
        <v>289</v>
      </c>
      <c r="B589" t="s">
        <v>66</v>
      </c>
    </row>
    <row r="590" spans="1:2" x14ac:dyDescent="0.35">
      <c r="A590" t="s">
        <v>282</v>
      </c>
      <c r="B590" t="s">
        <v>66</v>
      </c>
    </row>
    <row r="591" spans="1:2" x14ac:dyDescent="0.35">
      <c r="A591" t="s">
        <v>357</v>
      </c>
      <c r="B591" t="s">
        <v>66</v>
      </c>
    </row>
    <row r="592" spans="1:2" x14ac:dyDescent="0.35">
      <c r="A592" t="s">
        <v>344</v>
      </c>
      <c r="B592" t="s">
        <v>66</v>
      </c>
    </row>
    <row r="593" spans="1:2" x14ac:dyDescent="0.35">
      <c r="A593" t="s">
        <v>339</v>
      </c>
      <c r="B593" t="s">
        <v>66</v>
      </c>
    </row>
    <row r="594" spans="1:2" x14ac:dyDescent="0.35">
      <c r="A594" t="s">
        <v>292</v>
      </c>
      <c r="B594" t="s">
        <v>66</v>
      </c>
    </row>
    <row r="595" spans="1:2" x14ac:dyDescent="0.35">
      <c r="A595" t="s">
        <v>354</v>
      </c>
      <c r="B595" t="s">
        <v>66</v>
      </c>
    </row>
    <row r="596" spans="1:2" x14ac:dyDescent="0.35">
      <c r="A596" t="s">
        <v>355</v>
      </c>
      <c r="B596" t="s">
        <v>66</v>
      </c>
    </row>
    <row r="597" spans="1:2" x14ac:dyDescent="0.35">
      <c r="A597" t="s">
        <v>359</v>
      </c>
      <c r="B597" t="s">
        <v>66</v>
      </c>
    </row>
    <row r="598" spans="1:2" x14ac:dyDescent="0.35">
      <c r="A598" t="s">
        <v>360</v>
      </c>
      <c r="B598" t="s">
        <v>66</v>
      </c>
    </row>
    <row r="599" spans="1:2" x14ac:dyDescent="0.35">
      <c r="A599" t="s">
        <v>291</v>
      </c>
      <c r="B599" t="s">
        <v>66</v>
      </c>
    </row>
    <row r="600" spans="1:2" x14ac:dyDescent="0.35">
      <c r="A600" t="s">
        <v>283</v>
      </c>
      <c r="B600" t="s">
        <v>66</v>
      </c>
    </row>
    <row r="601" spans="1:2" x14ac:dyDescent="0.35">
      <c r="A601" t="s">
        <v>704</v>
      </c>
      <c r="B601" t="s">
        <v>66</v>
      </c>
    </row>
    <row r="602" spans="1:2" x14ac:dyDescent="0.35">
      <c r="A602" t="s">
        <v>342</v>
      </c>
      <c r="B602" t="s">
        <v>66</v>
      </c>
    </row>
    <row r="603" spans="1:2" x14ac:dyDescent="0.35">
      <c r="A603" t="s">
        <v>705</v>
      </c>
      <c r="B603" t="s">
        <v>66</v>
      </c>
    </row>
    <row r="604" spans="1:2" x14ac:dyDescent="0.35">
      <c r="A604" t="s">
        <v>197</v>
      </c>
      <c r="B604" t="s">
        <v>66</v>
      </c>
    </row>
    <row r="605" spans="1:2" x14ac:dyDescent="0.35">
      <c r="A605" t="s">
        <v>341</v>
      </c>
      <c r="B605" t="s">
        <v>66</v>
      </c>
    </row>
    <row r="606" spans="1:2" x14ac:dyDescent="0.35">
      <c r="A606" t="s">
        <v>356</v>
      </c>
      <c r="B606" t="s">
        <v>66</v>
      </c>
    </row>
    <row r="607" spans="1:2" x14ac:dyDescent="0.35">
      <c r="A607" t="s">
        <v>238</v>
      </c>
      <c r="B607" t="s">
        <v>66</v>
      </c>
    </row>
    <row r="608" spans="1:2" x14ac:dyDescent="0.35">
      <c r="A608" t="s">
        <v>378</v>
      </c>
      <c r="B608" t="s">
        <v>66</v>
      </c>
    </row>
    <row r="609" spans="1:2" x14ac:dyDescent="0.35">
      <c r="A609" t="s">
        <v>706</v>
      </c>
      <c r="B609" t="s">
        <v>66</v>
      </c>
    </row>
    <row r="610" spans="1:2" x14ac:dyDescent="0.35">
      <c r="A610" t="s">
        <v>69</v>
      </c>
      <c r="B610" t="s">
        <v>66</v>
      </c>
    </row>
    <row r="611" spans="1:2" x14ac:dyDescent="0.35">
      <c r="A611" t="s">
        <v>152</v>
      </c>
      <c r="B611" t="s">
        <v>66</v>
      </c>
    </row>
    <row r="612" spans="1:2" x14ac:dyDescent="0.35">
      <c r="A612" t="s">
        <v>270</v>
      </c>
      <c r="B612" t="s">
        <v>66</v>
      </c>
    </row>
    <row r="613" spans="1:2" x14ac:dyDescent="0.35">
      <c r="A613" t="s">
        <v>471</v>
      </c>
      <c r="B613" t="s">
        <v>66</v>
      </c>
    </row>
    <row r="614" spans="1:2" x14ac:dyDescent="0.35">
      <c r="A614" t="s">
        <v>121</v>
      </c>
      <c r="B614" t="s">
        <v>66</v>
      </c>
    </row>
    <row r="615" spans="1:2" x14ac:dyDescent="0.35">
      <c r="A615" t="s">
        <v>531</v>
      </c>
      <c r="B615" t="s">
        <v>66</v>
      </c>
    </row>
    <row r="616" spans="1:2" x14ac:dyDescent="0.35">
      <c r="A616" t="s">
        <v>499</v>
      </c>
      <c r="B616" t="s">
        <v>66</v>
      </c>
    </row>
    <row r="617" spans="1:2" x14ac:dyDescent="0.35">
      <c r="A617" t="s">
        <v>82</v>
      </c>
      <c r="B617" t="s">
        <v>66</v>
      </c>
    </row>
    <row r="618" spans="1:2" x14ac:dyDescent="0.35">
      <c r="A618" t="s">
        <v>515</v>
      </c>
      <c r="B618" t="s">
        <v>66</v>
      </c>
    </row>
    <row r="619" spans="1:2" x14ac:dyDescent="0.35">
      <c r="A619" t="s">
        <v>514</v>
      </c>
      <c r="B619" t="s">
        <v>66</v>
      </c>
    </row>
    <row r="620" spans="1:2" x14ac:dyDescent="0.35">
      <c r="A620" t="s">
        <v>317</v>
      </c>
      <c r="B620" t="s">
        <v>66</v>
      </c>
    </row>
    <row r="621" spans="1:2" x14ac:dyDescent="0.35">
      <c r="A621" t="s">
        <v>192</v>
      </c>
      <c r="B621" t="s">
        <v>66</v>
      </c>
    </row>
    <row r="622" spans="1:2" x14ac:dyDescent="0.35">
      <c r="A622" t="s">
        <v>521</v>
      </c>
      <c r="B622" t="s">
        <v>495</v>
      </c>
    </row>
    <row r="623" spans="1:2" x14ac:dyDescent="0.35">
      <c r="A623" t="s">
        <v>502</v>
      </c>
      <c r="B623" t="s">
        <v>495</v>
      </c>
    </row>
    <row r="624" spans="1:2" x14ac:dyDescent="0.35">
      <c r="A624" t="s">
        <v>707</v>
      </c>
      <c r="B624" t="s">
        <v>495</v>
      </c>
    </row>
    <row r="625" spans="1:2" x14ac:dyDescent="0.35">
      <c r="A625" t="s">
        <v>511</v>
      </c>
      <c r="B625" t="s">
        <v>495</v>
      </c>
    </row>
    <row r="626" spans="1:2" x14ac:dyDescent="0.35">
      <c r="A626" t="s">
        <v>497</v>
      </c>
      <c r="B626" t="s">
        <v>495</v>
      </c>
    </row>
    <row r="627" spans="1:2" x14ac:dyDescent="0.35">
      <c r="A627" t="s">
        <v>506</v>
      </c>
      <c r="B627" t="s">
        <v>495</v>
      </c>
    </row>
    <row r="628" spans="1:2" x14ac:dyDescent="0.35">
      <c r="A628" t="s">
        <v>516</v>
      </c>
      <c r="B628" t="s">
        <v>495</v>
      </c>
    </row>
    <row r="629" spans="1:2" x14ac:dyDescent="0.35">
      <c r="A629" t="s">
        <v>708</v>
      </c>
      <c r="B629" t="s">
        <v>495</v>
      </c>
    </row>
    <row r="630" spans="1:2" x14ac:dyDescent="0.35">
      <c r="A630" t="s">
        <v>709</v>
      </c>
      <c r="B630" t="s">
        <v>495</v>
      </c>
    </row>
    <row r="631" spans="1:2" x14ac:dyDescent="0.35">
      <c r="A631" t="s">
        <v>710</v>
      </c>
      <c r="B631" t="s">
        <v>495</v>
      </c>
    </row>
    <row r="632" spans="1:2" x14ac:dyDescent="0.35">
      <c r="A632" t="s">
        <v>711</v>
      </c>
      <c r="B632" t="s">
        <v>495</v>
      </c>
    </row>
    <row r="633" spans="1:2" x14ac:dyDescent="0.35">
      <c r="A633" t="s">
        <v>712</v>
      </c>
      <c r="B633" t="s">
        <v>495</v>
      </c>
    </row>
    <row r="634" spans="1:2" x14ac:dyDescent="0.35">
      <c r="A634" t="s">
        <v>713</v>
      </c>
      <c r="B634" t="s">
        <v>495</v>
      </c>
    </row>
    <row r="635" spans="1:2" x14ac:dyDescent="0.35">
      <c r="A635" t="s">
        <v>714</v>
      </c>
      <c r="B635" t="s">
        <v>495</v>
      </c>
    </row>
    <row r="636" spans="1:2" x14ac:dyDescent="0.35">
      <c r="A636" t="s">
        <v>715</v>
      </c>
      <c r="B636" t="s">
        <v>495</v>
      </c>
    </row>
    <row r="637" spans="1:2" x14ac:dyDescent="0.35">
      <c r="A637" t="s">
        <v>716</v>
      </c>
      <c r="B637" t="s">
        <v>495</v>
      </c>
    </row>
    <row r="638" spans="1:2" x14ac:dyDescent="0.35">
      <c r="A638" t="s">
        <v>717</v>
      </c>
      <c r="B638" t="s">
        <v>495</v>
      </c>
    </row>
    <row r="639" spans="1:2" x14ac:dyDescent="0.35">
      <c r="A639" t="s">
        <v>718</v>
      </c>
      <c r="B639" t="s">
        <v>495</v>
      </c>
    </row>
    <row r="640" spans="1:2" x14ac:dyDescent="0.35">
      <c r="A640" t="s">
        <v>719</v>
      </c>
      <c r="B640" t="s">
        <v>495</v>
      </c>
    </row>
    <row r="641" spans="1:2" x14ac:dyDescent="0.35">
      <c r="A641" t="s">
        <v>501</v>
      </c>
      <c r="B641" t="s">
        <v>495</v>
      </c>
    </row>
    <row r="642" spans="1:2" x14ac:dyDescent="0.35">
      <c r="A642" t="s">
        <v>720</v>
      </c>
      <c r="B642" t="s">
        <v>495</v>
      </c>
    </row>
    <row r="643" spans="1:2" x14ac:dyDescent="0.35">
      <c r="A643" t="s">
        <v>500</v>
      </c>
      <c r="B643" t="s">
        <v>495</v>
      </c>
    </row>
    <row r="644" spans="1:2" x14ac:dyDescent="0.35">
      <c r="A644" t="s">
        <v>520</v>
      </c>
      <c r="B644" t="s">
        <v>495</v>
      </c>
    </row>
    <row r="645" spans="1:2" x14ac:dyDescent="0.35">
      <c r="A645" t="s">
        <v>721</v>
      </c>
      <c r="B645" t="s">
        <v>495</v>
      </c>
    </row>
    <row r="646" spans="1:2" x14ac:dyDescent="0.35">
      <c r="A646" t="s">
        <v>512</v>
      </c>
      <c r="B646" t="s">
        <v>495</v>
      </c>
    </row>
    <row r="647" spans="1:2" x14ac:dyDescent="0.35">
      <c r="A647" t="s">
        <v>722</v>
      </c>
      <c r="B647" t="s">
        <v>495</v>
      </c>
    </row>
    <row r="648" spans="1:2" x14ac:dyDescent="0.35">
      <c r="A648" t="s">
        <v>507</v>
      </c>
      <c r="B648" t="s">
        <v>495</v>
      </c>
    </row>
    <row r="649" spans="1:2" x14ac:dyDescent="0.35">
      <c r="A649" t="s">
        <v>723</v>
      </c>
      <c r="B649" t="s">
        <v>495</v>
      </c>
    </row>
    <row r="650" spans="1:2" x14ac:dyDescent="0.35">
      <c r="A650" t="s">
        <v>724</v>
      </c>
      <c r="B650" t="s">
        <v>495</v>
      </c>
    </row>
    <row r="651" spans="1:2" x14ac:dyDescent="0.35">
      <c r="A651" t="s">
        <v>498</v>
      </c>
      <c r="B651" t="s">
        <v>495</v>
      </c>
    </row>
    <row r="652" spans="1:2" x14ac:dyDescent="0.35">
      <c r="A652" t="s">
        <v>725</v>
      </c>
      <c r="B652" t="s">
        <v>495</v>
      </c>
    </row>
    <row r="653" spans="1:2" x14ac:dyDescent="0.35">
      <c r="A653" t="s">
        <v>726</v>
      </c>
      <c r="B653" t="s">
        <v>495</v>
      </c>
    </row>
    <row r="654" spans="1:2" x14ac:dyDescent="0.35">
      <c r="A654" t="s">
        <v>727</v>
      </c>
      <c r="B654" t="s">
        <v>495</v>
      </c>
    </row>
    <row r="655" spans="1:2" x14ac:dyDescent="0.35">
      <c r="A655" t="s">
        <v>728</v>
      </c>
      <c r="B655" t="s">
        <v>495</v>
      </c>
    </row>
    <row r="656" spans="1:2" x14ac:dyDescent="0.35">
      <c r="A656" t="s">
        <v>729</v>
      </c>
      <c r="B656" t="s">
        <v>495</v>
      </c>
    </row>
    <row r="657" spans="1:2" x14ac:dyDescent="0.35">
      <c r="A657" t="s">
        <v>730</v>
      </c>
      <c r="B657" t="s">
        <v>495</v>
      </c>
    </row>
    <row r="658" spans="1:2" x14ac:dyDescent="0.35">
      <c r="A658" t="s">
        <v>522</v>
      </c>
      <c r="B658" t="s">
        <v>495</v>
      </c>
    </row>
    <row r="659" spans="1:2" x14ac:dyDescent="0.35">
      <c r="A659" t="s">
        <v>731</v>
      </c>
      <c r="B659" t="s">
        <v>495</v>
      </c>
    </row>
    <row r="660" spans="1:2" x14ac:dyDescent="0.35">
      <c r="A660" t="s">
        <v>732</v>
      </c>
      <c r="B660" t="s">
        <v>495</v>
      </c>
    </row>
    <row r="661" spans="1:2" x14ac:dyDescent="0.35">
      <c r="A661" t="s">
        <v>519</v>
      </c>
      <c r="B661" t="s">
        <v>495</v>
      </c>
    </row>
    <row r="662" spans="1:2" x14ac:dyDescent="0.35">
      <c r="A662" t="s">
        <v>733</v>
      </c>
      <c r="B662" t="s">
        <v>495</v>
      </c>
    </row>
    <row r="663" spans="1:2" x14ac:dyDescent="0.35">
      <c r="A663" t="s">
        <v>734</v>
      </c>
      <c r="B663" t="s">
        <v>495</v>
      </c>
    </row>
    <row r="664" spans="1:2" x14ac:dyDescent="0.35">
      <c r="A664" t="s">
        <v>735</v>
      </c>
      <c r="B664" t="s">
        <v>495</v>
      </c>
    </row>
    <row r="665" spans="1:2" x14ac:dyDescent="0.35">
      <c r="A665" t="s">
        <v>736</v>
      </c>
      <c r="B665" t="s">
        <v>495</v>
      </c>
    </row>
    <row r="666" spans="1:2" x14ac:dyDescent="0.35">
      <c r="A666" t="s">
        <v>737</v>
      </c>
      <c r="B666" t="s">
        <v>495</v>
      </c>
    </row>
    <row r="667" spans="1:2" x14ac:dyDescent="0.35">
      <c r="A667" t="s">
        <v>738</v>
      </c>
      <c r="B667" t="s">
        <v>495</v>
      </c>
    </row>
    <row r="668" spans="1:2" x14ac:dyDescent="0.35">
      <c r="A668" t="s">
        <v>739</v>
      </c>
      <c r="B668" t="s">
        <v>495</v>
      </c>
    </row>
    <row r="669" spans="1:2" x14ac:dyDescent="0.35">
      <c r="A669" t="s">
        <v>740</v>
      </c>
      <c r="B669" t="s">
        <v>495</v>
      </c>
    </row>
    <row r="670" spans="1:2" x14ac:dyDescent="0.35">
      <c r="A670" t="s">
        <v>741</v>
      </c>
      <c r="B670" t="s">
        <v>495</v>
      </c>
    </row>
    <row r="671" spans="1:2" x14ac:dyDescent="0.35">
      <c r="A671" t="s">
        <v>742</v>
      </c>
      <c r="B671" t="s">
        <v>495</v>
      </c>
    </row>
    <row r="672" spans="1:2" x14ac:dyDescent="0.35">
      <c r="A672" t="s">
        <v>743</v>
      </c>
      <c r="B672" t="s">
        <v>495</v>
      </c>
    </row>
    <row r="673" spans="1:2" x14ac:dyDescent="0.35">
      <c r="A673" t="s">
        <v>744</v>
      </c>
      <c r="B673" t="s">
        <v>495</v>
      </c>
    </row>
    <row r="674" spans="1:2" x14ac:dyDescent="0.35">
      <c r="A674" t="s">
        <v>745</v>
      </c>
      <c r="B674" t="s">
        <v>495</v>
      </c>
    </row>
    <row r="675" spans="1:2" x14ac:dyDescent="0.35">
      <c r="A675" t="s">
        <v>746</v>
      </c>
      <c r="B675" t="s">
        <v>495</v>
      </c>
    </row>
    <row r="676" spans="1:2" x14ac:dyDescent="0.35">
      <c r="A676" t="s">
        <v>513</v>
      </c>
      <c r="B676" t="s">
        <v>495</v>
      </c>
    </row>
    <row r="677" spans="1:2" x14ac:dyDescent="0.35">
      <c r="A677" t="s">
        <v>747</v>
      </c>
      <c r="B677" t="s">
        <v>495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8" sqref="E8:E9"/>
    </sheetView>
  </sheetViews>
  <sheetFormatPr defaultColWidth="9.1796875" defaultRowHeight="14.5" x14ac:dyDescent="0.35"/>
  <cols>
    <col min="1" max="1" width="31.1796875" style="7" customWidth="1"/>
    <col min="2" max="2" width="14" style="7" customWidth="1"/>
    <col min="3" max="3" width="18.81640625" style="7" customWidth="1"/>
    <col min="4" max="16384" width="9.1796875" style="7"/>
  </cols>
  <sheetData>
    <row r="1" spans="1:5" ht="29" customHeight="1" thickBot="1" x14ac:dyDescent="0.4">
      <c r="A1" s="97" t="s">
        <v>966</v>
      </c>
      <c r="B1" s="97"/>
      <c r="C1" s="97"/>
      <c r="D1" s="97"/>
      <c r="E1" s="97"/>
    </row>
    <row r="2" spans="1:5" ht="29" x14ac:dyDescent="0.35">
      <c r="A2" s="98" t="s">
        <v>957</v>
      </c>
      <c r="B2" s="43" t="s">
        <v>958</v>
      </c>
      <c r="C2" s="98" t="s">
        <v>960</v>
      </c>
      <c r="D2" s="43" t="s">
        <v>961</v>
      </c>
      <c r="E2" s="43" t="s">
        <v>963</v>
      </c>
    </row>
    <row r="3" spans="1:5" ht="17" thickBot="1" x14ac:dyDescent="0.4">
      <c r="A3" s="99"/>
      <c r="B3" s="44" t="s">
        <v>959</v>
      </c>
      <c r="C3" s="99"/>
      <c r="D3" s="44" t="s">
        <v>962</v>
      </c>
      <c r="E3" s="44" t="s">
        <v>962</v>
      </c>
    </row>
    <row r="4" spans="1:5" ht="14.5" customHeight="1" x14ac:dyDescent="0.35">
      <c r="A4" s="100" t="s">
        <v>964</v>
      </c>
      <c r="B4" s="100"/>
      <c r="C4" s="100"/>
      <c r="D4" s="100"/>
      <c r="E4" s="100"/>
    </row>
    <row r="5" spans="1:5" x14ac:dyDescent="0.35">
      <c r="A5" s="45" t="s">
        <v>64</v>
      </c>
      <c r="B5" s="45">
        <v>80</v>
      </c>
      <c r="C5" s="45">
        <v>24</v>
      </c>
      <c r="D5" s="45">
        <v>423</v>
      </c>
      <c r="E5" s="45">
        <v>276</v>
      </c>
    </row>
    <row r="6" spans="1:5" ht="15" thickBot="1" x14ac:dyDescent="0.4">
      <c r="A6" s="46" t="s">
        <v>63</v>
      </c>
      <c r="B6" s="46">
        <v>80</v>
      </c>
      <c r="C6" s="46">
        <v>1.5</v>
      </c>
      <c r="D6" s="46">
        <v>375</v>
      </c>
      <c r="E6" s="46">
        <v>300</v>
      </c>
    </row>
    <row r="7" spans="1:5" ht="14.5" customHeight="1" x14ac:dyDescent="0.35">
      <c r="A7" s="101" t="s">
        <v>965</v>
      </c>
      <c r="B7" s="101"/>
      <c r="C7" s="101"/>
      <c r="D7" s="101"/>
      <c r="E7" s="101"/>
    </row>
    <row r="8" spans="1:5" x14ac:dyDescent="0.35">
      <c r="A8" s="47" t="s">
        <v>64</v>
      </c>
      <c r="B8" s="47">
        <v>55</v>
      </c>
      <c r="C8" s="47">
        <v>24</v>
      </c>
      <c r="D8" s="47">
        <v>500</v>
      </c>
      <c r="E8" s="47">
        <v>312</v>
      </c>
    </row>
    <row r="9" spans="1:5" ht="15" thickBot="1" x14ac:dyDescent="0.4">
      <c r="A9" s="48" t="s">
        <v>63</v>
      </c>
      <c r="B9" s="48">
        <v>55</v>
      </c>
      <c r="C9" s="48">
        <v>3</v>
      </c>
      <c r="D9" s="48">
        <v>500</v>
      </c>
      <c r="E9" s="48">
        <v>380</v>
      </c>
    </row>
  </sheetData>
  <mergeCells count="5">
    <mergeCell ref="A1:E1"/>
    <mergeCell ref="A2:A3"/>
    <mergeCell ref="C2:C3"/>
    <mergeCell ref="A4:E4"/>
    <mergeCell ref="A7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G10" sqref="G10"/>
    </sheetView>
  </sheetViews>
  <sheetFormatPr defaultColWidth="13.26953125" defaultRowHeight="14.5" x14ac:dyDescent="0.35"/>
  <cols>
    <col min="6" max="6" width="13.26953125" style="78"/>
  </cols>
  <sheetData>
    <row r="1" spans="1:6" ht="15" thickBot="1" x14ac:dyDescent="0.4">
      <c r="A1" s="67" t="s">
        <v>1000</v>
      </c>
      <c r="B1" s="50"/>
      <c r="C1" s="50"/>
      <c r="D1" s="50"/>
      <c r="E1" s="50"/>
      <c r="F1" s="76"/>
    </row>
    <row r="2" spans="1:6" ht="44" thickBot="1" x14ac:dyDescent="0.4">
      <c r="A2" s="75" t="s">
        <v>993</v>
      </c>
      <c r="B2" s="75" t="s">
        <v>760</v>
      </c>
      <c r="C2" s="75" t="s">
        <v>994</v>
      </c>
      <c r="D2" s="75" t="s">
        <v>995</v>
      </c>
      <c r="E2" s="75" t="s">
        <v>996</v>
      </c>
      <c r="F2" s="77" t="s">
        <v>997</v>
      </c>
    </row>
    <row r="3" spans="1:6" x14ac:dyDescent="0.35">
      <c r="A3">
        <v>1</v>
      </c>
      <c r="B3" t="s">
        <v>877</v>
      </c>
      <c r="C3">
        <v>1386</v>
      </c>
      <c r="D3" t="s">
        <v>841</v>
      </c>
      <c r="E3">
        <v>90</v>
      </c>
      <c r="F3" s="78">
        <v>99.99</v>
      </c>
    </row>
    <row r="4" spans="1:6" x14ac:dyDescent="0.35">
      <c r="A4">
        <v>2</v>
      </c>
      <c r="B4" t="s">
        <v>875</v>
      </c>
      <c r="C4">
        <v>1278</v>
      </c>
      <c r="D4">
        <f>C3-C4</f>
        <v>108</v>
      </c>
      <c r="E4">
        <v>160</v>
      </c>
      <c r="F4" s="78">
        <v>99.46</v>
      </c>
    </row>
    <row r="5" spans="1:6" x14ac:dyDescent="0.35">
      <c r="A5">
        <v>3</v>
      </c>
      <c r="B5" t="s">
        <v>880</v>
      </c>
      <c r="C5">
        <v>1135</v>
      </c>
      <c r="D5">
        <f t="shared" ref="D5:D10" si="0">C4-C5</f>
        <v>143</v>
      </c>
      <c r="E5">
        <v>100</v>
      </c>
      <c r="F5" s="78">
        <v>99.94</v>
      </c>
    </row>
    <row r="6" spans="1:6" x14ac:dyDescent="0.35">
      <c r="A6">
        <v>4</v>
      </c>
      <c r="B6" t="s">
        <v>998</v>
      </c>
      <c r="C6">
        <v>1023</v>
      </c>
      <c r="D6">
        <f t="shared" si="0"/>
        <v>112</v>
      </c>
      <c r="E6">
        <v>120</v>
      </c>
      <c r="F6" s="78">
        <v>99.62</v>
      </c>
    </row>
    <row r="7" spans="1:6" x14ac:dyDescent="0.35">
      <c r="A7">
        <v>5</v>
      </c>
      <c r="B7" t="s">
        <v>999</v>
      </c>
      <c r="C7">
        <v>980</v>
      </c>
      <c r="D7">
        <f t="shared" si="0"/>
        <v>43</v>
      </c>
      <c r="E7">
        <v>110</v>
      </c>
      <c r="F7" s="78">
        <v>99.42</v>
      </c>
    </row>
    <row r="8" spans="1:6" x14ac:dyDescent="0.35">
      <c r="A8">
        <v>6</v>
      </c>
      <c r="B8" t="s">
        <v>870</v>
      </c>
      <c r="C8">
        <v>910</v>
      </c>
      <c r="D8">
        <f t="shared" si="0"/>
        <v>70</v>
      </c>
      <c r="E8">
        <v>125</v>
      </c>
      <c r="F8" s="78">
        <v>98.84</v>
      </c>
    </row>
    <row r="9" spans="1:6" x14ac:dyDescent="0.35">
      <c r="A9">
        <v>7</v>
      </c>
      <c r="B9" t="s">
        <v>872</v>
      </c>
      <c r="C9">
        <v>680</v>
      </c>
      <c r="D9">
        <f t="shared" si="0"/>
        <v>230</v>
      </c>
      <c r="E9">
        <v>125</v>
      </c>
      <c r="F9" s="78">
        <v>99.82</v>
      </c>
    </row>
    <row r="10" spans="1:6" x14ac:dyDescent="0.35">
      <c r="A10">
        <v>8</v>
      </c>
      <c r="B10" t="s">
        <v>873</v>
      </c>
      <c r="C10">
        <v>546</v>
      </c>
      <c r="D10">
        <f t="shared" si="0"/>
        <v>134</v>
      </c>
      <c r="E10">
        <v>194</v>
      </c>
      <c r="F10" s="78">
        <v>99.69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4.5" x14ac:dyDescent="0.35"/>
  <cols>
    <col min="3" max="3" width="17.36328125" bestFit="1" customWidth="1"/>
    <col min="4" max="4" width="18.36328125" bestFit="1" customWidth="1"/>
    <col min="5" max="5" width="22.08984375" bestFit="1" customWidth="1"/>
    <col min="6" max="6" width="23.54296875" bestFit="1" customWidth="1"/>
    <col min="7" max="7" width="21.6328125" bestFit="1" customWidth="1"/>
    <col min="8" max="8" width="24" bestFit="1" customWidth="1"/>
    <col min="9" max="9" width="22.08984375" bestFit="1" customWidth="1"/>
    <col min="10" max="10" width="20.7265625" bestFit="1" customWidth="1"/>
    <col min="11" max="11" width="18.81640625" bestFit="1" customWidth="1"/>
  </cols>
  <sheetData>
    <row r="1" spans="1:11" ht="15" customHeight="1" thickBot="1" x14ac:dyDescent="0.4">
      <c r="A1" s="67" t="s">
        <v>991</v>
      </c>
      <c r="B1" s="67"/>
      <c r="C1" s="67"/>
      <c r="D1" s="67"/>
      <c r="E1" s="67"/>
      <c r="F1" s="50"/>
      <c r="G1" s="50"/>
      <c r="H1" s="50"/>
      <c r="I1" s="50"/>
      <c r="J1" s="50"/>
      <c r="K1" s="50"/>
    </row>
    <row r="2" spans="1:11" ht="15" thickBot="1" x14ac:dyDescent="0.4">
      <c r="A2" s="66" t="s">
        <v>748</v>
      </c>
      <c r="B2" s="66" t="s">
        <v>760</v>
      </c>
      <c r="C2" s="74" t="s">
        <v>971</v>
      </c>
      <c r="D2" s="66" t="s">
        <v>972</v>
      </c>
      <c r="E2" s="66" t="s">
        <v>973</v>
      </c>
      <c r="F2" s="66" t="s">
        <v>974</v>
      </c>
      <c r="G2" s="66" t="s">
        <v>975</v>
      </c>
      <c r="H2" s="66" t="s">
        <v>976</v>
      </c>
      <c r="I2" s="66" t="s">
        <v>977</v>
      </c>
      <c r="J2" s="66" t="s">
        <v>978</v>
      </c>
      <c r="K2" s="66" t="s">
        <v>979</v>
      </c>
    </row>
    <row r="3" spans="1:11" x14ac:dyDescent="0.35">
      <c r="A3" t="s">
        <v>980</v>
      </c>
      <c r="B3">
        <v>3</v>
      </c>
      <c r="C3" s="73" t="s">
        <v>981</v>
      </c>
      <c r="D3">
        <f>15*0.9</f>
        <v>13.5</v>
      </c>
      <c r="E3">
        <f>15*0.1</f>
        <v>1.5</v>
      </c>
      <c r="F3">
        <v>97.34</v>
      </c>
      <c r="G3">
        <v>1.1599999999999999</v>
      </c>
      <c r="H3">
        <v>96.99</v>
      </c>
      <c r="I3">
        <v>1.31</v>
      </c>
      <c r="J3">
        <f>H3-F3</f>
        <v>-0.35000000000000853</v>
      </c>
      <c r="K3">
        <f>I3-G3</f>
        <v>0.15000000000000013</v>
      </c>
    </row>
    <row r="4" spans="1:11" x14ac:dyDescent="0.35">
      <c r="A4" t="s">
        <v>982</v>
      </c>
      <c r="B4">
        <v>4</v>
      </c>
      <c r="C4" s="73" t="s">
        <v>983</v>
      </c>
      <c r="D4">
        <f>15*0.75</f>
        <v>11.25</v>
      </c>
      <c r="E4">
        <f>15*0.25</f>
        <v>3.75</v>
      </c>
      <c r="F4">
        <v>96.53</v>
      </c>
      <c r="G4">
        <v>1.95</v>
      </c>
      <c r="H4">
        <v>96.04</v>
      </c>
      <c r="I4">
        <v>2.27</v>
      </c>
      <c r="J4">
        <f t="shared" ref="J4:K8" si="0">H4-F4</f>
        <v>-0.48999999999999488</v>
      </c>
      <c r="K4">
        <f t="shared" si="0"/>
        <v>0.32000000000000006</v>
      </c>
    </row>
    <row r="5" spans="1:11" x14ac:dyDescent="0.35">
      <c r="A5" t="s">
        <v>984</v>
      </c>
      <c r="B5">
        <v>5</v>
      </c>
      <c r="C5" s="73" t="s">
        <v>985</v>
      </c>
      <c r="D5">
        <f>15*0.5</f>
        <v>7.5</v>
      </c>
      <c r="E5">
        <f>15*0.5</f>
        <v>7.5</v>
      </c>
      <c r="F5">
        <v>94.03</v>
      </c>
      <c r="G5">
        <v>4.62</v>
      </c>
      <c r="H5">
        <v>93.51</v>
      </c>
      <c r="I5">
        <v>5</v>
      </c>
      <c r="J5">
        <f t="shared" si="0"/>
        <v>-0.51999999999999602</v>
      </c>
      <c r="K5">
        <f t="shared" si="0"/>
        <v>0.37999999999999989</v>
      </c>
    </row>
    <row r="6" spans="1:11" x14ac:dyDescent="0.35">
      <c r="A6" t="s">
        <v>986</v>
      </c>
      <c r="B6">
        <v>6</v>
      </c>
      <c r="C6" s="73" t="s">
        <v>987</v>
      </c>
      <c r="D6">
        <f>15*0.25</f>
        <v>3.75</v>
      </c>
      <c r="E6">
        <f>15*0.75</f>
        <v>11.25</v>
      </c>
      <c r="F6">
        <v>85.38</v>
      </c>
      <c r="G6">
        <v>12.69</v>
      </c>
      <c r="H6">
        <v>83.99</v>
      </c>
      <c r="I6">
        <v>13.75</v>
      </c>
      <c r="J6">
        <f t="shared" si="0"/>
        <v>-1.3900000000000006</v>
      </c>
      <c r="K6">
        <f t="shared" si="0"/>
        <v>1.0600000000000005</v>
      </c>
    </row>
    <row r="7" spans="1:11" x14ac:dyDescent="0.35">
      <c r="A7" t="s">
        <v>988</v>
      </c>
      <c r="B7">
        <v>7</v>
      </c>
      <c r="C7" s="73" t="s">
        <v>989</v>
      </c>
      <c r="D7">
        <f>15*0.1</f>
        <v>1.5</v>
      </c>
      <c r="E7">
        <f>15*0.9</f>
        <v>13.5</v>
      </c>
      <c r="F7">
        <v>57.29</v>
      </c>
      <c r="G7">
        <v>38.450000000000003</v>
      </c>
      <c r="H7">
        <v>54.6</v>
      </c>
      <c r="I7">
        <v>40.520000000000003</v>
      </c>
      <c r="J7">
        <f t="shared" si="0"/>
        <v>-2.6899999999999977</v>
      </c>
      <c r="K7">
        <f t="shared" si="0"/>
        <v>2.0700000000000003</v>
      </c>
    </row>
    <row r="8" spans="1:11" x14ac:dyDescent="0.35">
      <c r="A8" t="s">
        <v>992</v>
      </c>
      <c r="B8">
        <v>2</v>
      </c>
      <c r="C8" s="73" t="s">
        <v>990</v>
      </c>
      <c r="D8" t="s">
        <v>841</v>
      </c>
      <c r="E8" t="s">
        <v>841</v>
      </c>
      <c r="F8">
        <v>97.71</v>
      </c>
      <c r="G8">
        <v>0.76</v>
      </c>
      <c r="H8">
        <v>97.18</v>
      </c>
      <c r="I8">
        <v>0.97</v>
      </c>
      <c r="J8">
        <f t="shared" si="0"/>
        <v>-0.52999999999998693</v>
      </c>
      <c r="K8">
        <f t="shared" si="0"/>
        <v>0.20999999999999996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zoomScale="70" zoomScaleNormal="70" workbookViewId="0">
      <selection activeCell="E7" sqref="E7"/>
    </sheetView>
  </sheetViews>
  <sheetFormatPr defaultRowHeight="14.5" x14ac:dyDescent="0.35"/>
  <cols>
    <col min="1" max="1" width="12.453125" bestFit="1" customWidth="1"/>
    <col min="2" max="2" width="12.26953125" bestFit="1" customWidth="1"/>
    <col min="3" max="4" width="25.26953125" customWidth="1"/>
    <col min="5" max="5" width="12.08984375" bestFit="1" customWidth="1"/>
    <col min="6" max="7" width="23.81640625" bestFit="1" customWidth="1"/>
    <col min="8" max="8" width="19.7265625" bestFit="1" customWidth="1"/>
    <col min="9" max="9" width="18" bestFit="1" customWidth="1"/>
    <col min="10" max="10" width="23.1796875" customWidth="1"/>
    <col min="11" max="11" width="24.453125" customWidth="1"/>
    <col min="12" max="12" width="20" bestFit="1" customWidth="1"/>
    <col min="13" max="13" width="19.26953125" bestFit="1" customWidth="1"/>
    <col min="14" max="14" width="13.6328125" bestFit="1" customWidth="1"/>
    <col min="15" max="15" width="11.6328125" bestFit="1" customWidth="1"/>
    <col min="16" max="16" width="34" customWidth="1"/>
    <col min="17" max="17" width="71.36328125" bestFit="1" customWidth="1"/>
    <col min="18" max="18" width="76" bestFit="1" customWidth="1"/>
    <col min="19" max="19" width="57.1796875" customWidth="1"/>
    <col min="20" max="20" width="15.26953125" bestFit="1" customWidth="1"/>
    <col min="21" max="21" width="26.453125" bestFit="1" customWidth="1"/>
  </cols>
  <sheetData>
    <row r="1" spans="1:21" s="7" customFormat="1" ht="29" customHeight="1" thickBot="1" x14ac:dyDescent="0.4">
      <c r="A1" s="97" t="s">
        <v>970</v>
      </c>
      <c r="B1" s="97"/>
      <c r="C1" s="97"/>
      <c r="D1" s="97"/>
      <c r="E1" s="97"/>
      <c r="F1" s="97"/>
      <c r="G1" s="97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2" spans="1:21" ht="15" thickBot="1" x14ac:dyDescent="0.4">
      <c r="A2" s="64" t="s">
        <v>888</v>
      </c>
      <c r="B2" s="64" t="s">
        <v>889</v>
      </c>
      <c r="C2" s="64" t="s">
        <v>1097</v>
      </c>
      <c r="D2" s="64" t="s">
        <v>1088</v>
      </c>
      <c r="E2" s="64" t="s">
        <v>890</v>
      </c>
      <c r="F2" s="64" t="s">
        <v>891</v>
      </c>
      <c r="G2" s="64" t="s">
        <v>892</v>
      </c>
      <c r="H2" s="64" t="s">
        <v>893</v>
      </c>
      <c r="I2" s="64" t="s">
        <v>894</v>
      </c>
      <c r="J2" s="69" t="s">
        <v>956</v>
      </c>
      <c r="K2" s="70" t="s">
        <v>895</v>
      </c>
      <c r="L2" s="71" t="s">
        <v>896</v>
      </c>
      <c r="M2" s="64" t="s">
        <v>897</v>
      </c>
      <c r="N2" s="64" t="s">
        <v>898</v>
      </c>
      <c r="O2" s="64" t="s">
        <v>899</v>
      </c>
      <c r="P2" s="69" t="s">
        <v>900</v>
      </c>
      <c r="Q2" s="64" t="s">
        <v>901</v>
      </c>
      <c r="R2" s="64" t="s">
        <v>902</v>
      </c>
      <c r="S2" s="72" t="s">
        <v>903</v>
      </c>
      <c r="T2" s="64" t="s">
        <v>904</v>
      </c>
      <c r="U2" s="64" t="s">
        <v>905</v>
      </c>
    </row>
    <row r="3" spans="1:21" ht="17.5" x14ac:dyDescent="0.35">
      <c r="A3" s="9">
        <v>44333</v>
      </c>
      <c r="B3" s="8" t="s">
        <v>774</v>
      </c>
      <c r="C3" s="8" t="str">
        <f>VLOOKUP(B3,'[1]SraRunTable (7)'!$A:$C,3,FALSE)</f>
        <v>SAMN32880397</v>
      </c>
      <c r="D3" s="8" t="str">
        <f>VLOOKUP(B3,'[1]SraRunTable (7)'!$A:$C,2,FALSE)</f>
        <v>SRR23195412</v>
      </c>
      <c r="E3" s="8">
        <v>3</v>
      </c>
      <c r="F3" s="8">
        <v>8.6999999999999993</v>
      </c>
      <c r="G3" s="8">
        <v>7.5</v>
      </c>
      <c r="H3" s="8">
        <v>100</v>
      </c>
      <c r="I3" t="s">
        <v>551</v>
      </c>
      <c r="J3" s="23" t="s">
        <v>551</v>
      </c>
      <c r="K3" s="23">
        <v>31.99</v>
      </c>
      <c r="L3" s="24" t="s">
        <v>551</v>
      </c>
      <c r="M3" t="s">
        <v>770</v>
      </c>
      <c r="N3" s="25" t="s">
        <v>770</v>
      </c>
      <c r="O3" s="25" t="s">
        <v>779</v>
      </c>
      <c r="P3" s="23" t="s">
        <v>906</v>
      </c>
      <c r="Q3" s="25" t="s">
        <v>907</v>
      </c>
      <c r="R3" s="25" t="s">
        <v>908</v>
      </c>
      <c r="S3" s="26" t="s">
        <v>909</v>
      </c>
      <c r="T3" t="s">
        <v>770</v>
      </c>
      <c r="U3" s="27" t="s">
        <v>910</v>
      </c>
    </row>
    <row r="4" spans="1:21" ht="17.5" x14ac:dyDescent="0.35">
      <c r="A4" s="9">
        <v>44335</v>
      </c>
      <c r="B4" s="8" t="s">
        <v>780</v>
      </c>
      <c r="C4" s="8" t="str">
        <f>VLOOKUP(B4,'[1]SraRunTable (7)'!$A:$C,3,FALSE)</f>
        <v>SAMN32880398</v>
      </c>
      <c r="D4" s="8" t="str">
        <f>VLOOKUP(B4,'[1]SraRunTable (7)'!$A:$C,2,FALSE)</f>
        <v>SRR23195401</v>
      </c>
      <c r="E4" s="8">
        <v>3</v>
      </c>
      <c r="F4" s="8">
        <v>72</v>
      </c>
      <c r="G4" s="8">
        <v>7.5</v>
      </c>
      <c r="H4" s="8">
        <v>100</v>
      </c>
      <c r="I4" t="s">
        <v>551</v>
      </c>
      <c r="J4" s="23" t="s">
        <v>551</v>
      </c>
      <c r="K4" s="23">
        <v>63.03</v>
      </c>
      <c r="L4" s="24" t="s">
        <v>551</v>
      </c>
      <c r="M4" t="s">
        <v>770</v>
      </c>
      <c r="N4" s="25" t="s">
        <v>770</v>
      </c>
      <c r="O4" s="25" t="s">
        <v>779</v>
      </c>
      <c r="P4" s="23" t="s">
        <v>911</v>
      </c>
      <c r="Q4" s="25" t="s">
        <v>907</v>
      </c>
      <c r="R4" s="25" t="s">
        <v>908</v>
      </c>
      <c r="S4" s="26" t="s">
        <v>909</v>
      </c>
      <c r="T4" t="s">
        <v>770</v>
      </c>
      <c r="U4" t="s">
        <v>910</v>
      </c>
    </row>
    <row r="5" spans="1:21" ht="17.5" x14ac:dyDescent="0.35">
      <c r="A5" s="9">
        <v>44371</v>
      </c>
      <c r="B5" s="8" t="s">
        <v>784</v>
      </c>
      <c r="C5" s="8" t="e">
        <f>VLOOKUP(B5,'[1]SraRunTable (7)'!$A:$C,3,FALSE)</f>
        <v>#N/A</v>
      </c>
      <c r="D5" s="8" t="e">
        <f>VLOOKUP(B5,'[1]SraRunTable (7)'!$A:$C,2,FALSE)</f>
        <v>#N/A</v>
      </c>
      <c r="E5" s="28">
        <v>0.75</v>
      </c>
      <c r="F5" s="8">
        <v>0</v>
      </c>
      <c r="G5" s="8" t="s">
        <v>841</v>
      </c>
      <c r="H5" s="8" t="s">
        <v>841</v>
      </c>
      <c r="I5" s="8" t="s">
        <v>841</v>
      </c>
      <c r="J5" s="10" t="s">
        <v>841</v>
      </c>
      <c r="K5" s="10"/>
      <c r="L5" s="24" t="s">
        <v>551</v>
      </c>
      <c r="M5" s="10" t="s">
        <v>773</v>
      </c>
      <c r="N5" s="25" t="s">
        <v>841</v>
      </c>
      <c r="O5" s="25" t="s">
        <v>912</v>
      </c>
      <c r="P5" s="25" t="s">
        <v>841</v>
      </c>
      <c r="Q5" s="25" t="s">
        <v>841</v>
      </c>
      <c r="R5" s="25" t="s">
        <v>841</v>
      </c>
      <c r="S5" s="26" t="s">
        <v>909</v>
      </c>
      <c r="T5" s="25" t="s">
        <v>841</v>
      </c>
      <c r="U5" s="25" t="s">
        <v>841</v>
      </c>
    </row>
    <row r="6" spans="1:21" ht="31" x14ac:dyDescent="0.35">
      <c r="A6" s="9">
        <v>44365</v>
      </c>
      <c r="B6" s="8" t="s">
        <v>787</v>
      </c>
      <c r="C6" s="8" t="e">
        <f>VLOOKUP(B6,'[1]SraRunTable (7)'!$A:$C,3,FALSE)</f>
        <v>#N/A</v>
      </c>
      <c r="D6" s="8" t="e">
        <f>VLOOKUP(B6,'[1]SraRunTable (7)'!$A:$C,2,FALSE)</f>
        <v>#N/A</v>
      </c>
      <c r="E6" s="8">
        <v>3</v>
      </c>
      <c r="F6" s="8">
        <v>0</v>
      </c>
      <c r="G6" s="8" t="s">
        <v>841</v>
      </c>
      <c r="H6" s="8" t="s">
        <v>841</v>
      </c>
      <c r="I6" s="8" t="s">
        <v>841</v>
      </c>
      <c r="J6" s="10" t="s">
        <v>841</v>
      </c>
      <c r="K6" s="10"/>
      <c r="L6" s="29" t="s">
        <v>789</v>
      </c>
      <c r="M6" s="10" t="s">
        <v>773</v>
      </c>
      <c r="N6" s="10" t="s">
        <v>841</v>
      </c>
      <c r="O6" s="12" t="s">
        <v>779</v>
      </c>
      <c r="P6" s="25" t="s">
        <v>841</v>
      </c>
      <c r="Q6" s="25" t="s">
        <v>841</v>
      </c>
      <c r="R6" s="25" t="s">
        <v>841</v>
      </c>
      <c r="S6" s="26" t="s">
        <v>763</v>
      </c>
      <c r="T6" t="s">
        <v>841</v>
      </c>
      <c r="U6" t="s">
        <v>841</v>
      </c>
    </row>
    <row r="7" spans="1:21" ht="35" x14ac:dyDescent="0.35">
      <c r="A7" s="9">
        <v>44369</v>
      </c>
      <c r="B7" s="8" t="s">
        <v>790</v>
      </c>
      <c r="C7" s="8" t="str">
        <f>VLOOKUP(B7,'[1]SraRunTable (7)'!$A:$C,3,FALSE)</f>
        <v>SAMN32880399</v>
      </c>
      <c r="D7" s="8" t="str">
        <f>VLOOKUP(B7,'[1]SraRunTable (7)'!$A:$C,2,FALSE)</f>
        <v>SRR23195390</v>
      </c>
      <c r="E7" s="8">
        <v>3</v>
      </c>
      <c r="F7" s="8">
        <v>51.4</v>
      </c>
      <c r="G7" s="8">
        <v>7.5</v>
      </c>
      <c r="H7" s="8">
        <v>100</v>
      </c>
      <c r="I7" s="23" t="s">
        <v>913</v>
      </c>
      <c r="J7" s="23" t="s">
        <v>913</v>
      </c>
      <c r="K7" s="23">
        <v>96.21</v>
      </c>
      <c r="L7" s="29" t="s">
        <v>794</v>
      </c>
      <c r="M7" t="s">
        <v>770</v>
      </c>
      <c r="N7" s="30" t="s">
        <v>770</v>
      </c>
      <c r="O7" s="10" t="s">
        <v>795</v>
      </c>
      <c r="P7" s="23" t="s">
        <v>552</v>
      </c>
      <c r="Q7" t="s">
        <v>552</v>
      </c>
      <c r="S7" s="26" t="s">
        <v>914</v>
      </c>
      <c r="T7" t="s">
        <v>773</v>
      </c>
      <c r="U7" t="s">
        <v>915</v>
      </c>
    </row>
    <row r="8" spans="1:21" ht="35" x14ac:dyDescent="0.35">
      <c r="A8" s="9">
        <v>44357</v>
      </c>
      <c r="B8" s="8" t="s">
        <v>796</v>
      </c>
      <c r="C8" s="8" t="str">
        <f>VLOOKUP(B8,'[1]SraRunTable (7)'!$A:$C,3,FALSE)</f>
        <v>SAMN32880400</v>
      </c>
      <c r="D8" s="8" t="str">
        <f>VLOOKUP(B8,'[1]SraRunTable (7)'!$A:$C,2,FALSE)</f>
        <v>SRR23195379</v>
      </c>
      <c r="E8" s="28">
        <v>3</v>
      </c>
      <c r="F8" s="8">
        <v>0</v>
      </c>
      <c r="G8" s="8">
        <v>7.5</v>
      </c>
      <c r="H8" s="8">
        <v>0</v>
      </c>
      <c r="I8" t="s">
        <v>841</v>
      </c>
      <c r="J8" s="23" t="s">
        <v>841</v>
      </c>
      <c r="K8" s="23"/>
      <c r="L8" s="29" t="s">
        <v>799</v>
      </c>
      <c r="M8" t="s">
        <v>773</v>
      </c>
      <c r="N8" s="30" t="s">
        <v>841</v>
      </c>
      <c r="O8" s="30" t="s">
        <v>916</v>
      </c>
      <c r="P8" s="30" t="s">
        <v>841</v>
      </c>
      <c r="Q8" s="25" t="s">
        <v>841</v>
      </c>
      <c r="R8" s="25" t="s">
        <v>841</v>
      </c>
      <c r="S8" s="31" t="s">
        <v>917</v>
      </c>
      <c r="T8" s="30" t="s">
        <v>841</v>
      </c>
      <c r="U8" s="30" t="s">
        <v>841</v>
      </c>
    </row>
    <row r="9" spans="1:21" ht="17.5" x14ac:dyDescent="0.35">
      <c r="A9" s="9">
        <v>44362</v>
      </c>
      <c r="B9" s="8" t="s">
        <v>800</v>
      </c>
      <c r="C9" s="8" t="str">
        <f>VLOOKUP(B9,'[1]SraRunTable (7)'!$A:$C,3,FALSE)</f>
        <v>SAMN32880401</v>
      </c>
      <c r="D9" s="8" t="str">
        <f>VLOOKUP(B9,'[1]SraRunTable (7)'!$A:$C,2,FALSE)</f>
        <v>SRR23195375</v>
      </c>
      <c r="E9" s="8">
        <v>3</v>
      </c>
      <c r="F9" s="8">
        <v>0.7</v>
      </c>
      <c r="G9" s="8">
        <v>7.5</v>
      </c>
      <c r="H9" s="8">
        <v>100</v>
      </c>
      <c r="I9" t="s">
        <v>804</v>
      </c>
      <c r="J9" s="23" t="s">
        <v>804</v>
      </c>
      <c r="K9" s="23">
        <v>0.82</v>
      </c>
      <c r="L9" s="24" t="s">
        <v>804</v>
      </c>
      <c r="M9" t="s">
        <v>770</v>
      </c>
      <c r="N9" s="25" t="s">
        <v>770</v>
      </c>
      <c r="O9" s="12" t="s">
        <v>779</v>
      </c>
      <c r="P9" s="23" t="s">
        <v>918</v>
      </c>
      <c r="Q9" s="23" t="s">
        <v>919</v>
      </c>
      <c r="R9" s="23" t="s">
        <v>920</v>
      </c>
      <c r="S9" s="26" t="s">
        <v>921</v>
      </c>
      <c r="T9" t="s">
        <v>922</v>
      </c>
      <c r="U9" t="s">
        <v>915</v>
      </c>
    </row>
    <row r="10" spans="1:21" ht="17.5" x14ac:dyDescent="0.35">
      <c r="A10" s="9">
        <v>44365</v>
      </c>
      <c r="B10" s="8" t="s">
        <v>805</v>
      </c>
      <c r="C10" s="8" t="str">
        <f>VLOOKUP(B10,'[1]SraRunTable (7)'!$A:$C,3,FALSE)</f>
        <v>SAMN32880402</v>
      </c>
      <c r="D10" s="8" t="str">
        <f>VLOOKUP(B10,'[1]SraRunTable (7)'!$A:$C,2,FALSE)</f>
        <v>SRR23195374</v>
      </c>
      <c r="E10" s="8">
        <v>3</v>
      </c>
      <c r="F10" s="8">
        <v>17.7</v>
      </c>
      <c r="G10" s="8">
        <v>7.5</v>
      </c>
      <c r="H10" s="8">
        <v>143</v>
      </c>
      <c r="I10" t="s">
        <v>551</v>
      </c>
      <c r="J10" s="23" t="s">
        <v>551</v>
      </c>
      <c r="K10" s="23">
        <v>0.73</v>
      </c>
      <c r="L10" s="24" t="s">
        <v>808</v>
      </c>
      <c r="M10" t="s">
        <v>770</v>
      </c>
      <c r="N10" s="25" t="s">
        <v>770</v>
      </c>
      <c r="O10" s="12" t="s">
        <v>779</v>
      </c>
      <c r="P10" s="23" t="s">
        <v>911</v>
      </c>
      <c r="Q10" t="s">
        <v>907</v>
      </c>
      <c r="R10" s="25" t="s">
        <v>923</v>
      </c>
      <c r="S10" s="26" t="s">
        <v>924</v>
      </c>
      <c r="T10" t="s">
        <v>922</v>
      </c>
      <c r="U10" t="s">
        <v>925</v>
      </c>
    </row>
    <row r="11" spans="1:21" ht="35" x14ac:dyDescent="0.35">
      <c r="A11" s="9">
        <v>44364</v>
      </c>
      <c r="B11" s="8" t="s">
        <v>809</v>
      </c>
      <c r="C11" s="8" t="str">
        <f>VLOOKUP(B11,'[1]SraRunTable (7)'!$A:$C,3,FALSE)</f>
        <v>SAMN32880403</v>
      </c>
      <c r="D11" s="8" t="str">
        <f>VLOOKUP(B11,'[1]SraRunTable (7)'!$A:$C,2,FALSE)</f>
        <v>SRR23195373</v>
      </c>
      <c r="E11" s="8">
        <v>3</v>
      </c>
      <c r="F11" s="8">
        <v>0.95</v>
      </c>
      <c r="G11" s="8">
        <v>7.5</v>
      </c>
      <c r="H11" s="8">
        <v>100</v>
      </c>
      <c r="I11" s="38" t="s">
        <v>926</v>
      </c>
      <c r="J11" s="39" t="s">
        <v>926</v>
      </c>
      <c r="K11" s="39">
        <v>5.4</v>
      </c>
      <c r="L11" s="29" t="s">
        <v>813</v>
      </c>
      <c r="M11" t="s">
        <v>770</v>
      </c>
      <c r="N11" s="30" t="s">
        <v>773</v>
      </c>
      <c r="O11" s="10" t="s">
        <v>795</v>
      </c>
      <c r="P11" s="23" t="s">
        <v>552</v>
      </c>
      <c r="Q11" t="s">
        <v>907</v>
      </c>
      <c r="R11" s="28" t="s">
        <v>927</v>
      </c>
      <c r="S11" s="26" t="s">
        <v>764</v>
      </c>
      <c r="T11" t="s">
        <v>770</v>
      </c>
      <c r="U11" t="s">
        <v>928</v>
      </c>
    </row>
    <row r="12" spans="1:21" ht="15.5" x14ac:dyDescent="0.35">
      <c r="A12" s="9">
        <v>44371</v>
      </c>
      <c r="B12" s="8" t="s">
        <v>814</v>
      </c>
      <c r="C12" s="8" t="str">
        <f>VLOOKUP(B12,'[1]SraRunTable (7)'!$A:$C,3,FALSE)</f>
        <v>SAMN32880404</v>
      </c>
      <c r="D12" s="8" t="str">
        <f>VLOOKUP(B12,'[1]SraRunTable (7)'!$A:$C,2,FALSE)</f>
        <v>SRR23195372</v>
      </c>
      <c r="E12" s="8">
        <v>4.5</v>
      </c>
      <c r="F12" s="8">
        <v>5.72</v>
      </c>
      <c r="G12" s="8">
        <v>7.5</v>
      </c>
      <c r="H12" s="8">
        <v>0.3</v>
      </c>
      <c r="I12" s="38" t="s">
        <v>929</v>
      </c>
      <c r="J12" s="39" t="s">
        <v>666</v>
      </c>
      <c r="K12" s="39">
        <v>68.48</v>
      </c>
      <c r="L12" s="24" t="s">
        <v>30</v>
      </c>
      <c r="M12" t="s">
        <v>770</v>
      </c>
      <c r="N12" s="25" t="s">
        <v>770</v>
      </c>
      <c r="O12" s="25" t="s">
        <v>930</v>
      </c>
      <c r="P12" s="30" t="s">
        <v>552</v>
      </c>
      <c r="Q12" s="25" t="s">
        <v>552</v>
      </c>
      <c r="R12" s="25"/>
      <c r="S12" s="31" t="s">
        <v>841</v>
      </c>
      <c r="T12" s="25" t="s">
        <v>841</v>
      </c>
      <c r="U12" s="25" t="s">
        <v>841</v>
      </c>
    </row>
    <row r="13" spans="1:21" ht="35" x14ac:dyDescent="0.35">
      <c r="A13" s="34">
        <v>44375</v>
      </c>
      <c r="B13" s="35" t="s">
        <v>816</v>
      </c>
      <c r="C13" s="8" t="str">
        <f>VLOOKUP(B13,'[1]SraRunTable (7)'!$A:$C,3,FALSE)</f>
        <v>SAMN32880405</v>
      </c>
      <c r="D13" s="8" t="str">
        <f>VLOOKUP(B13,'[1]SraRunTable (7)'!$A:$C,2,FALSE)</f>
        <v>SRR23195371</v>
      </c>
      <c r="E13" s="35"/>
      <c r="F13" s="35">
        <v>4.2</v>
      </c>
      <c r="G13" s="8">
        <v>7.5</v>
      </c>
      <c r="H13" s="8">
        <v>100</v>
      </c>
      <c r="I13" t="s">
        <v>551</v>
      </c>
      <c r="J13" s="23" t="s">
        <v>551</v>
      </c>
      <c r="K13" s="23">
        <v>0.14000000000000001</v>
      </c>
      <c r="L13" s="24" t="s">
        <v>551</v>
      </c>
      <c r="M13" t="s">
        <v>770</v>
      </c>
      <c r="N13" s="36" t="s">
        <v>770</v>
      </c>
      <c r="O13" s="35" t="s">
        <v>795</v>
      </c>
      <c r="P13" s="23" t="s">
        <v>931</v>
      </c>
      <c r="Q13" t="s">
        <v>932</v>
      </c>
      <c r="R13" s="25" t="s">
        <v>933</v>
      </c>
      <c r="S13" s="26" t="s">
        <v>934</v>
      </c>
      <c r="T13" t="s">
        <v>922</v>
      </c>
      <c r="U13" t="s">
        <v>935</v>
      </c>
    </row>
    <row r="14" spans="1:21" ht="15.5" x14ac:dyDescent="0.35">
      <c r="A14" s="9">
        <v>44378</v>
      </c>
      <c r="B14" s="8" t="s">
        <v>820</v>
      </c>
      <c r="C14" s="8" t="str">
        <f>VLOOKUP(B14,'[1]SraRunTable (7)'!$A:$C,3,FALSE)</f>
        <v>SAMN32880406</v>
      </c>
      <c r="D14" s="8" t="str">
        <f>VLOOKUP(B14,'[1]SraRunTable (7)'!$A:$C,2,FALSE)</f>
        <v>SRR23195411</v>
      </c>
      <c r="E14" s="8">
        <v>4</v>
      </c>
      <c r="F14" s="8">
        <v>0.2</v>
      </c>
      <c r="G14" s="8">
        <v>7.5</v>
      </c>
      <c r="H14" s="8">
        <v>20</v>
      </c>
      <c r="I14" s="32" t="s">
        <v>551</v>
      </c>
      <c r="J14" s="33" t="s">
        <v>551</v>
      </c>
      <c r="K14" s="33">
        <v>73.41</v>
      </c>
      <c r="L14" s="24" t="s">
        <v>822</v>
      </c>
      <c r="M14" t="s">
        <v>773</v>
      </c>
      <c r="N14" s="25" t="s">
        <v>841</v>
      </c>
      <c r="O14" s="25" t="s">
        <v>788</v>
      </c>
      <c r="P14" s="23" t="s">
        <v>936</v>
      </c>
      <c r="Q14" s="37" t="s">
        <v>552</v>
      </c>
      <c r="R14" s="37" t="s">
        <v>552</v>
      </c>
      <c r="S14" s="26" t="s">
        <v>841</v>
      </c>
      <c r="T14" s="37" t="s">
        <v>841</v>
      </c>
      <c r="U14" s="37" t="s">
        <v>841</v>
      </c>
    </row>
    <row r="15" spans="1:21" ht="77.5" x14ac:dyDescent="0.35">
      <c r="A15" s="9">
        <v>44376</v>
      </c>
      <c r="B15" s="8" t="s">
        <v>823</v>
      </c>
      <c r="C15" s="8" t="str">
        <f>VLOOKUP(B15,'[1]SraRunTable (7)'!$A:$C,3,FALSE)</f>
        <v>SAMN32880407</v>
      </c>
      <c r="D15" s="8" t="str">
        <f>VLOOKUP(B15,'[1]SraRunTable (7)'!$A:$C,2,FALSE)</f>
        <v>SRR23195410</v>
      </c>
      <c r="E15" s="28">
        <v>4.5</v>
      </c>
      <c r="F15" s="28">
        <v>0.218</v>
      </c>
      <c r="G15" s="8">
        <v>7.5</v>
      </c>
      <c r="H15" s="8">
        <v>77</v>
      </c>
      <c r="I15" s="32" t="s">
        <v>551</v>
      </c>
      <c r="J15" s="33" t="s">
        <v>551</v>
      </c>
      <c r="K15" s="33">
        <v>47.12</v>
      </c>
      <c r="L15" s="24" t="s">
        <v>822</v>
      </c>
      <c r="M15" t="s">
        <v>773</v>
      </c>
      <c r="N15" s="25" t="s">
        <v>841</v>
      </c>
      <c r="O15" s="25" t="s">
        <v>788</v>
      </c>
      <c r="P15" s="30" t="s">
        <v>937</v>
      </c>
      <c r="Q15" s="25" t="s">
        <v>938</v>
      </c>
      <c r="R15" s="25" t="s">
        <v>939</v>
      </c>
      <c r="S15" s="31" t="s">
        <v>841</v>
      </c>
      <c r="T15" s="25" t="s">
        <v>841</v>
      </c>
      <c r="U15" s="25" t="s">
        <v>841</v>
      </c>
    </row>
    <row r="16" spans="1:21" ht="15.5" x14ac:dyDescent="0.35">
      <c r="A16" s="9">
        <v>44378</v>
      </c>
      <c r="B16" s="8" t="s">
        <v>826</v>
      </c>
      <c r="C16" s="8" t="str">
        <f>VLOOKUP(B16,'[1]SraRunTable (7)'!$A:$C,3,FALSE)</f>
        <v>SAMN32880408</v>
      </c>
      <c r="D16" s="8" t="str">
        <f>VLOOKUP(B16,'[1]SraRunTable (7)'!$A:$C,2,FALSE)</f>
        <v>SRR23195409</v>
      </c>
      <c r="E16" s="8">
        <v>3</v>
      </c>
      <c r="F16" s="8">
        <v>6.28</v>
      </c>
      <c r="G16" s="8">
        <v>7.5</v>
      </c>
      <c r="H16" s="8">
        <v>100</v>
      </c>
      <c r="I16" t="s">
        <v>940</v>
      </c>
      <c r="J16" s="23" t="s">
        <v>941</v>
      </c>
      <c r="K16" s="23">
        <v>99.5</v>
      </c>
      <c r="L16" s="24" t="s">
        <v>822</v>
      </c>
      <c r="M16" t="s">
        <v>770</v>
      </c>
      <c r="N16" s="25" t="s">
        <v>841</v>
      </c>
      <c r="O16" s="25" t="s">
        <v>788</v>
      </c>
      <c r="P16" s="30" t="s">
        <v>841</v>
      </c>
      <c r="Q16" s="30" t="s">
        <v>841</v>
      </c>
      <c r="R16" s="30" t="s">
        <v>841</v>
      </c>
      <c r="S16" s="30" t="s">
        <v>841</v>
      </c>
      <c r="T16" s="30" t="s">
        <v>841</v>
      </c>
      <c r="U16" s="30" t="s">
        <v>841</v>
      </c>
    </row>
    <row r="17" spans="1:22" ht="17.5" x14ac:dyDescent="0.35">
      <c r="A17" s="9">
        <v>44382</v>
      </c>
      <c r="B17" s="8" t="s">
        <v>827</v>
      </c>
      <c r="C17" s="8" t="str">
        <f>VLOOKUP(B17,'[1]SraRunTable (7)'!$A:$C,3,FALSE)</f>
        <v>SAMN32880409</v>
      </c>
      <c r="D17" s="8" t="str">
        <f>VLOOKUP(B17,'[1]SraRunTable (7)'!$A:$C,2,FALSE)</f>
        <v>SRR23195408</v>
      </c>
      <c r="E17" s="8">
        <v>4.5</v>
      </c>
      <c r="F17" s="28">
        <v>130</v>
      </c>
      <c r="G17" s="8">
        <v>7.5</v>
      </c>
      <c r="H17" s="8">
        <v>100</v>
      </c>
      <c r="I17" t="s">
        <v>551</v>
      </c>
      <c r="J17" s="23" t="s">
        <v>551</v>
      </c>
      <c r="K17" s="23">
        <v>59.63</v>
      </c>
      <c r="L17" s="24" t="s">
        <v>551</v>
      </c>
      <c r="M17" t="s">
        <v>770</v>
      </c>
      <c r="N17" s="25" t="s">
        <v>770</v>
      </c>
      <c r="O17" s="12" t="s">
        <v>779</v>
      </c>
      <c r="P17" s="23" t="s">
        <v>552</v>
      </c>
      <c r="Q17" s="25" t="s">
        <v>907</v>
      </c>
      <c r="R17" s="25" t="s">
        <v>907</v>
      </c>
      <c r="S17" s="26" t="s">
        <v>909</v>
      </c>
      <c r="T17" t="s">
        <v>770</v>
      </c>
      <c r="U17" s="25" t="s">
        <v>910</v>
      </c>
    </row>
    <row r="18" spans="1:22" ht="15.5" x14ac:dyDescent="0.35">
      <c r="A18" s="9">
        <v>44376</v>
      </c>
      <c r="B18" s="8" t="s">
        <v>830</v>
      </c>
      <c r="C18" s="8" t="e">
        <f>VLOOKUP(B18,'[1]SraRunTable (7)'!$A:$C,3,FALSE)</f>
        <v>#N/A</v>
      </c>
      <c r="D18" s="8" t="e">
        <f>VLOOKUP(B18,'[1]SraRunTable (7)'!$A:$C,2,FALSE)</f>
        <v>#N/A</v>
      </c>
      <c r="E18" s="28">
        <v>0.8</v>
      </c>
      <c r="F18" s="28">
        <v>0</v>
      </c>
      <c r="G18" s="8" t="s">
        <v>841</v>
      </c>
      <c r="H18" s="8"/>
      <c r="I18" t="s">
        <v>841</v>
      </c>
      <c r="J18" s="23" t="s">
        <v>841</v>
      </c>
      <c r="K18" s="23"/>
      <c r="L18" s="24" t="s">
        <v>822</v>
      </c>
      <c r="M18" t="s">
        <v>770</v>
      </c>
      <c r="N18" s="25" t="s">
        <v>841</v>
      </c>
      <c r="O18" s="25" t="s">
        <v>788</v>
      </c>
      <c r="P18" s="23" t="s">
        <v>841</v>
      </c>
      <c r="Q18" t="s">
        <v>841</v>
      </c>
      <c r="R18" s="25" t="s">
        <v>841</v>
      </c>
      <c r="S18" s="26" t="s">
        <v>841</v>
      </c>
      <c r="T18" t="s">
        <v>841</v>
      </c>
      <c r="U18" s="25" t="s">
        <v>841</v>
      </c>
    </row>
    <row r="19" spans="1:22" ht="15.5" x14ac:dyDescent="0.35">
      <c r="A19" s="9">
        <v>44378</v>
      </c>
      <c r="B19" s="8" t="s">
        <v>833</v>
      </c>
      <c r="C19" s="8" t="e">
        <f>VLOOKUP(B19,'[1]SraRunTable (7)'!$A:$C,3,FALSE)</f>
        <v>#N/A</v>
      </c>
      <c r="D19" s="8" t="e">
        <f>VLOOKUP(B19,'[1]SraRunTable (7)'!$A:$C,2,FALSE)</f>
        <v>#N/A</v>
      </c>
      <c r="E19" s="8">
        <v>0.75</v>
      </c>
      <c r="F19" s="8">
        <v>0</v>
      </c>
      <c r="G19" s="8" t="s">
        <v>841</v>
      </c>
      <c r="H19" s="8"/>
      <c r="I19" t="s">
        <v>841</v>
      </c>
      <c r="J19" s="23" t="s">
        <v>841</v>
      </c>
      <c r="K19" s="23"/>
      <c r="L19" s="24" t="s">
        <v>822</v>
      </c>
      <c r="M19" t="s">
        <v>770</v>
      </c>
      <c r="N19" s="25" t="s">
        <v>841</v>
      </c>
      <c r="O19" s="25" t="s">
        <v>788</v>
      </c>
      <c r="P19" s="23" t="s">
        <v>841</v>
      </c>
      <c r="Q19" t="s">
        <v>841</v>
      </c>
      <c r="R19" s="25" t="s">
        <v>841</v>
      </c>
      <c r="S19" s="26" t="s">
        <v>841</v>
      </c>
      <c r="T19" t="s">
        <v>841</v>
      </c>
      <c r="U19" s="25" t="s">
        <v>841</v>
      </c>
    </row>
    <row r="20" spans="1:22" ht="29" x14ac:dyDescent="0.35">
      <c r="A20" s="9">
        <v>44378</v>
      </c>
      <c r="B20" s="8" t="s">
        <v>837</v>
      </c>
      <c r="C20" s="8" t="str">
        <f>VLOOKUP(B20,'[1]SraRunTable (7)'!$A:$C,3,FALSE)</f>
        <v>SAMN32880410</v>
      </c>
      <c r="D20" s="8" t="str">
        <f>VLOOKUP(B20,'[1]SraRunTable (7)'!$A:$C,2,FALSE)</f>
        <v>SRR23195407</v>
      </c>
      <c r="E20" s="8">
        <v>4.5</v>
      </c>
      <c r="F20" s="8">
        <v>41</v>
      </c>
      <c r="G20" s="8">
        <v>7.5</v>
      </c>
      <c r="H20" s="8">
        <v>100</v>
      </c>
      <c r="I20" s="38" t="s">
        <v>836</v>
      </c>
      <c r="J20" s="39" t="s">
        <v>836</v>
      </c>
      <c r="K20" s="39">
        <v>0</v>
      </c>
      <c r="L20" s="24" t="s">
        <v>836</v>
      </c>
      <c r="M20" s="38" t="s">
        <v>770</v>
      </c>
      <c r="N20" s="25" t="s">
        <v>770</v>
      </c>
      <c r="O20" s="12" t="s">
        <v>779</v>
      </c>
      <c r="P20" s="39" t="s">
        <v>936</v>
      </c>
      <c r="Q20" s="38" t="s">
        <v>942</v>
      </c>
      <c r="R20" s="38" t="s">
        <v>943</v>
      </c>
      <c r="S20" s="26" t="s">
        <v>944</v>
      </c>
      <c r="T20" s="38" t="s">
        <v>770</v>
      </c>
      <c r="U20" s="25" t="s">
        <v>945</v>
      </c>
      <c r="V20" s="38"/>
    </row>
    <row r="21" spans="1:22" ht="17.5" x14ac:dyDescent="0.35">
      <c r="A21" s="9">
        <v>44214</v>
      </c>
      <c r="B21" s="8" t="s">
        <v>847</v>
      </c>
      <c r="C21" s="8" t="str">
        <f>VLOOKUP(B21,'[1]SraRunTable (7)'!$A:$C,3,FALSE)</f>
        <v>SAMN32880419</v>
      </c>
      <c r="D21" s="8" t="str">
        <f>VLOOKUP(B21,'[1]SraRunTable (7)'!$A:$C,2,FALSE)</f>
        <v>SRR23195397</v>
      </c>
      <c r="E21" t="s">
        <v>841</v>
      </c>
      <c r="F21" s="8">
        <v>1.71</v>
      </c>
      <c r="G21" s="8">
        <v>7.5</v>
      </c>
      <c r="H21" s="8">
        <v>100</v>
      </c>
      <c r="I21" s="38" t="s">
        <v>836</v>
      </c>
      <c r="J21" s="23" t="s">
        <v>836</v>
      </c>
      <c r="K21" s="23">
        <v>98.97</v>
      </c>
      <c r="L21" s="24" t="s">
        <v>836</v>
      </c>
      <c r="M21" s="38" t="s">
        <v>841</v>
      </c>
      <c r="N21" s="25" t="s">
        <v>770</v>
      </c>
      <c r="O21" s="8" t="s">
        <v>848</v>
      </c>
      <c r="P21" s="23" t="s">
        <v>552</v>
      </c>
      <c r="Q21" s="38" t="s">
        <v>552</v>
      </c>
      <c r="R21" t="s">
        <v>552</v>
      </c>
      <c r="S21" s="26" t="s">
        <v>552</v>
      </c>
      <c r="T21" s="38" t="s">
        <v>770</v>
      </c>
    </row>
    <row r="22" spans="1:22" ht="29" x14ac:dyDescent="0.35">
      <c r="A22" s="9">
        <v>44245</v>
      </c>
      <c r="B22" s="8" t="s">
        <v>849</v>
      </c>
      <c r="C22" s="8" t="str">
        <f>VLOOKUP(B22,'[1]SraRunTable (7)'!$A:$C,3,FALSE)</f>
        <v>SAMN32880420</v>
      </c>
      <c r="D22" s="8" t="str">
        <f>VLOOKUP(B22,'[1]SraRunTable (7)'!$A:$C,2,FALSE)</f>
        <v>SRR23195396</v>
      </c>
      <c r="E22" t="s">
        <v>841</v>
      </c>
      <c r="F22" s="28">
        <v>16</v>
      </c>
      <c r="G22" s="8">
        <v>7.5</v>
      </c>
      <c r="H22" s="8">
        <v>100</v>
      </c>
      <c r="I22" s="38" t="s">
        <v>836</v>
      </c>
      <c r="J22" s="23" t="s">
        <v>836</v>
      </c>
      <c r="K22" s="23">
        <v>99.13</v>
      </c>
      <c r="L22" s="24" t="s">
        <v>836</v>
      </c>
      <c r="M22" s="38" t="s">
        <v>841</v>
      </c>
      <c r="N22" s="25" t="s">
        <v>770</v>
      </c>
      <c r="O22" s="8" t="s">
        <v>850</v>
      </c>
      <c r="P22" s="23" t="s">
        <v>946</v>
      </c>
      <c r="Q22" s="38" t="s">
        <v>552</v>
      </c>
      <c r="R22" t="s">
        <v>552</v>
      </c>
      <c r="S22" s="26" t="s">
        <v>947</v>
      </c>
      <c r="T22" s="38" t="s">
        <v>773</v>
      </c>
    </row>
    <row r="23" spans="1:22" ht="29" x14ac:dyDescent="0.35">
      <c r="A23" s="9">
        <v>44256</v>
      </c>
      <c r="B23" s="8" t="s">
        <v>851</v>
      </c>
      <c r="C23" s="8" t="str">
        <f>VLOOKUP(B23,'[1]SraRunTable (7)'!$A:$C,3,FALSE)</f>
        <v>SAMN32880421</v>
      </c>
      <c r="D23" s="8" t="str">
        <f>VLOOKUP(B23,'[1]SraRunTable (7)'!$A:$C,2,FALSE)</f>
        <v>SRR23195395</v>
      </c>
      <c r="E23" t="s">
        <v>841</v>
      </c>
      <c r="F23" s="8">
        <v>9.6</v>
      </c>
      <c r="G23" s="8">
        <v>7.5</v>
      </c>
      <c r="H23" s="8">
        <v>100</v>
      </c>
      <c r="I23" s="38" t="s">
        <v>836</v>
      </c>
      <c r="J23" s="23" t="s">
        <v>836</v>
      </c>
      <c r="K23" s="23">
        <v>97.96</v>
      </c>
      <c r="L23" s="24" t="s">
        <v>836</v>
      </c>
      <c r="M23" s="38" t="s">
        <v>841</v>
      </c>
      <c r="N23" s="25" t="s">
        <v>770</v>
      </c>
      <c r="O23" s="8" t="s">
        <v>852</v>
      </c>
      <c r="P23" s="23" t="s">
        <v>946</v>
      </c>
      <c r="Q23" s="38" t="s">
        <v>552</v>
      </c>
      <c r="R23" t="s">
        <v>552</v>
      </c>
      <c r="S23" s="26" t="s">
        <v>948</v>
      </c>
      <c r="T23" s="38" t="s">
        <v>773</v>
      </c>
    </row>
    <row r="24" spans="1:22" ht="43.5" x14ac:dyDescent="0.35">
      <c r="A24" s="9">
        <v>44375</v>
      </c>
      <c r="B24" s="8" t="s">
        <v>856</v>
      </c>
      <c r="C24" s="8" t="str">
        <f>VLOOKUP(B24,'[1]SraRunTable (7)'!$A:$C,3,FALSE)</f>
        <v>SAMN32880422</v>
      </c>
      <c r="D24" s="8" t="str">
        <f>VLOOKUP(B24,'[1]SraRunTable (7)'!$A:$C,2,FALSE)</f>
        <v>SRR23195394</v>
      </c>
      <c r="E24" t="s">
        <v>841</v>
      </c>
      <c r="F24" s="8">
        <v>20.6</v>
      </c>
      <c r="G24" s="8">
        <v>7.5</v>
      </c>
      <c r="H24" s="8">
        <v>100</v>
      </c>
      <c r="I24" s="23" t="s">
        <v>949</v>
      </c>
      <c r="J24" s="40" t="s">
        <v>950</v>
      </c>
      <c r="K24" s="23">
        <v>95.22</v>
      </c>
      <c r="L24" s="41" t="s">
        <v>799</v>
      </c>
      <c r="M24" s="38" t="s">
        <v>841</v>
      </c>
      <c r="N24" s="25" t="s">
        <v>770</v>
      </c>
      <c r="O24" s="8" t="s">
        <v>857</v>
      </c>
      <c r="P24" s="23" t="s">
        <v>552</v>
      </c>
      <c r="Q24" t="s">
        <v>951</v>
      </c>
      <c r="R24" t="s">
        <v>552</v>
      </c>
      <c r="S24" s="26" t="s">
        <v>952</v>
      </c>
      <c r="T24" s="38" t="s">
        <v>773</v>
      </c>
    </row>
    <row r="25" spans="1:22" ht="29" x14ac:dyDescent="0.35">
      <c r="A25" s="9">
        <v>44382</v>
      </c>
      <c r="B25" s="8" t="s">
        <v>866</v>
      </c>
      <c r="C25" s="8" t="str">
        <f>VLOOKUP(B25,'[1]SraRunTable (7)'!$A:$C,3,FALSE)</f>
        <v>SAMN32880425</v>
      </c>
      <c r="D25" s="8" t="str">
        <f>VLOOKUP(B25,'[1]SraRunTable (7)'!$A:$C,2,FALSE)</f>
        <v>SRR23195391</v>
      </c>
      <c r="E25" t="s">
        <v>841</v>
      </c>
      <c r="F25" s="28">
        <v>0.45200000000000001</v>
      </c>
      <c r="G25" s="8">
        <v>7.5</v>
      </c>
      <c r="H25" s="8">
        <v>100</v>
      </c>
      <c r="I25" s="23" t="s">
        <v>913</v>
      </c>
      <c r="J25" s="23" t="s">
        <v>953</v>
      </c>
      <c r="K25" s="23">
        <v>77.2</v>
      </c>
      <c r="L25" s="42" t="s">
        <v>836</v>
      </c>
      <c r="M25" s="38" t="s">
        <v>841</v>
      </c>
      <c r="N25" s="25" t="s">
        <v>778</v>
      </c>
      <c r="O25" s="8" t="s">
        <v>954</v>
      </c>
      <c r="P25" s="23" t="s">
        <v>936</v>
      </c>
      <c r="Q25" t="s">
        <v>552</v>
      </c>
      <c r="R25" t="s">
        <v>765</v>
      </c>
      <c r="S25" s="26" t="s">
        <v>955</v>
      </c>
      <c r="T25" s="38" t="s">
        <v>773</v>
      </c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3"/>
  <sheetViews>
    <sheetView tabSelected="1" zoomScale="70" zoomScaleNormal="70" workbookViewId="0">
      <selection activeCell="F13" sqref="F13"/>
    </sheetView>
  </sheetViews>
  <sheetFormatPr defaultRowHeight="14.5" x14ac:dyDescent="0.35"/>
  <cols>
    <col min="1" max="1" width="10.453125" bestFit="1" customWidth="1"/>
    <col min="2" max="2" width="13.6328125" bestFit="1" customWidth="1"/>
    <col min="3" max="4" width="16.36328125" customWidth="1"/>
    <col min="5" max="5" width="12.08984375" bestFit="1" customWidth="1"/>
    <col min="6" max="7" width="23.81640625" bestFit="1" customWidth="1"/>
    <col min="8" max="8" width="19.7265625" bestFit="1" customWidth="1"/>
    <col min="9" max="9" width="26.36328125" bestFit="1" customWidth="1"/>
    <col min="10" max="10" width="22.54296875" bestFit="1" customWidth="1"/>
    <col min="11" max="11" width="18.453125" bestFit="1" customWidth="1"/>
    <col min="12" max="12" width="15.453125" bestFit="1" customWidth="1"/>
    <col min="13" max="13" width="26" bestFit="1" customWidth="1"/>
    <col min="14" max="14" width="19.6328125" bestFit="1" customWidth="1"/>
    <col min="15" max="15" width="14.81640625" bestFit="1" customWidth="1"/>
    <col min="16" max="16" width="18.54296875" bestFit="1" customWidth="1"/>
    <col min="17" max="17" width="20.1796875" bestFit="1" customWidth="1"/>
    <col min="18" max="19" width="13.6328125" bestFit="1" customWidth="1"/>
    <col min="20" max="20" width="38.08984375" customWidth="1"/>
    <col min="21" max="21" width="38.54296875" customWidth="1"/>
    <col min="22" max="22" width="35.1796875" customWidth="1"/>
    <col min="23" max="23" width="39.36328125" customWidth="1"/>
    <col min="24" max="24" width="40.453125" customWidth="1"/>
    <col min="25" max="25" width="50.7265625" bestFit="1" customWidth="1"/>
  </cols>
  <sheetData>
    <row r="1" spans="1:25" ht="15" thickBot="1" x14ac:dyDescent="0.4">
      <c r="A1" s="67" t="s">
        <v>1086</v>
      </c>
      <c r="B1" s="67"/>
      <c r="C1" s="67"/>
      <c r="D1" s="67"/>
      <c r="E1" s="67"/>
      <c r="F1" s="67"/>
      <c r="G1" s="67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</row>
    <row r="2" spans="1:25" ht="15" thickBot="1" x14ac:dyDescent="0.4">
      <c r="A2" s="83" t="s">
        <v>888</v>
      </c>
      <c r="B2" s="83" t="s">
        <v>1020</v>
      </c>
      <c r="C2" s="83" t="s">
        <v>1097</v>
      </c>
      <c r="D2" s="83" t="s">
        <v>1088</v>
      </c>
      <c r="E2" s="83" t="s">
        <v>890</v>
      </c>
      <c r="F2" s="83" t="s">
        <v>891</v>
      </c>
      <c r="G2" s="83" t="s">
        <v>892</v>
      </c>
      <c r="H2" s="83" t="s">
        <v>893</v>
      </c>
      <c r="I2" s="83" t="s">
        <v>1021</v>
      </c>
      <c r="J2" s="83" t="s">
        <v>1022</v>
      </c>
      <c r="K2" s="83" t="s">
        <v>1023</v>
      </c>
      <c r="L2" s="83" t="s">
        <v>894</v>
      </c>
      <c r="M2" s="83" t="s">
        <v>1024</v>
      </c>
      <c r="N2" s="83" t="s">
        <v>895</v>
      </c>
      <c r="O2" s="83" t="s">
        <v>1025</v>
      </c>
      <c r="P2" s="83" t="s">
        <v>1026</v>
      </c>
      <c r="Q2" s="83" t="s">
        <v>1027</v>
      </c>
      <c r="R2" s="83" t="s">
        <v>1028</v>
      </c>
      <c r="S2" s="83" t="s">
        <v>898</v>
      </c>
      <c r="T2" s="84" t="s">
        <v>901</v>
      </c>
      <c r="U2" s="84" t="s">
        <v>1029</v>
      </c>
      <c r="V2" s="84" t="s">
        <v>900</v>
      </c>
      <c r="W2" s="84" t="s">
        <v>1004</v>
      </c>
      <c r="X2" s="83" t="s">
        <v>904</v>
      </c>
      <c r="Y2" s="92" t="s">
        <v>1030</v>
      </c>
    </row>
    <row r="3" spans="1:25" ht="29" x14ac:dyDescent="0.35">
      <c r="A3" s="87">
        <v>44882</v>
      </c>
      <c r="B3" s="79" t="s">
        <v>1031</v>
      </c>
      <c r="C3" s="79" t="str">
        <f>VLOOKUP(B3,'[1]SraRunTable (7)'!$A:$C,3,FALSE)</f>
        <v>SAMN32880411</v>
      </c>
      <c r="D3" s="79" t="str">
        <f>VLOOKUP(B3,'[1]SraRunTable (7)'!$A:$C,2,FALSE)</f>
        <v>SRR23195406</v>
      </c>
      <c r="E3" s="79">
        <v>1</v>
      </c>
      <c r="F3" s="79">
        <v>1.5</v>
      </c>
      <c r="G3" s="79">
        <v>15</v>
      </c>
      <c r="H3" s="79">
        <v>25</v>
      </c>
      <c r="I3" s="79">
        <v>5</v>
      </c>
      <c r="J3" s="79">
        <v>8</v>
      </c>
      <c r="K3" s="79">
        <v>24</v>
      </c>
      <c r="L3" s="79" t="s">
        <v>551</v>
      </c>
      <c r="M3" s="79" t="s">
        <v>1032</v>
      </c>
      <c r="N3" s="79">
        <v>40.49</v>
      </c>
      <c r="O3" s="79" t="s">
        <v>1032</v>
      </c>
      <c r="P3" s="79" t="s">
        <v>1033</v>
      </c>
      <c r="Q3" s="79" t="s">
        <v>770</v>
      </c>
      <c r="R3" s="79" t="s">
        <v>1031</v>
      </c>
      <c r="S3" s="79" t="s">
        <v>770</v>
      </c>
      <c r="T3" s="40" t="s">
        <v>1034</v>
      </c>
      <c r="U3" s="40" t="s">
        <v>1035</v>
      </c>
      <c r="V3" s="40" t="s">
        <v>1036</v>
      </c>
      <c r="W3" s="40" t="s">
        <v>1037</v>
      </c>
      <c r="X3" s="40" t="s">
        <v>1038</v>
      </c>
      <c r="Y3" s="88" t="s">
        <v>1039</v>
      </c>
    </row>
    <row r="4" spans="1:25" ht="16.5" x14ac:dyDescent="0.35">
      <c r="A4" s="87">
        <v>44887</v>
      </c>
      <c r="B4" s="79" t="s">
        <v>1040</v>
      </c>
      <c r="C4" s="79" t="str">
        <f>VLOOKUP(B4,'[1]SraRunTable (7)'!$A:$C,3,FALSE)</f>
        <v>SAMN32880412</v>
      </c>
      <c r="D4" s="79" t="str">
        <f>VLOOKUP(B4,'[1]SraRunTable (7)'!$A:$C,2,FALSE)</f>
        <v>SRR23195405</v>
      </c>
      <c r="E4" s="79">
        <v>3</v>
      </c>
      <c r="F4" s="79" t="s">
        <v>1041</v>
      </c>
      <c r="G4" s="79">
        <v>7.5</v>
      </c>
      <c r="H4" s="79">
        <v>105</v>
      </c>
      <c r="I4" s="89">
        <v>0.19097222222222221</v>
      </c>
      <c r="J4" s="89">
        <v>0.22916666666666666</v>
      </c>
      <c r="K4" s="79">
        <v>48</v>
      </c>
      <c r="L4" s="79" t="s">
        <v>551</v>
      </c>
      <c r="M4" s="79" t="s">
        <v>1042</v>
      </c>
      <c r="N4" s="79">
        <v>61.39</v>
      </c>
      <c r="O4" s="79" t="s">
        <v>551</v>
      </c>
      <c r="P4" s="79" t="s">
        <v>1033</v>
      </c>
      <c r="Q4" s="79" t="s">
        <v>770</v>
      </c>
      <c r="R4" s="79" t="s">
        <v>1040</v>
      </c>
      <c r="S4" s="79" t="s">
        <v>770</v>
      </c>
      <c r="T4" s="40" t="s">
        <v>1043</v>
      </c>
      <c r="U4" s="40" t="s">
        <v>1044</v>
      </c>
      <c r="V4" s="40" t="s">
        <v>907</v>
      </c>
      <c r="W4" s="40" t="s">
        <v>1045</v>
      </c>
      <c r="X4" s="40" t="s">
        <v>770</v>
      </c>
      <c r="Y4" s="88" t="s">
        <v>1046</v>
      </c>
    </row>
    <row r="5" spans="1:25" ht="72.5" x14ac:dyDescent="0.35">
      <c r="A5" s="87">
        <v>44907</v>
      </c>
      <c r="B5" s="79" t="s">
        <v>1047</v>
      </c>
      <c r="C5" s="79" t="str">
        <f>VLOOKUP(B5,'[1]SraRunTable (7)'!$A:$C,3,FALSE)</f>
        <v>SAMN32880413</v>
      </c>
      <c r="D5" s="79" t="str">
        <f>VLOOKUP(B5,'[1]SraRunTable (7)'!$A:$C,2,FALSE)</f>
        <v>SRR23195404</v>
      </c>
      <c r="E5" s="79">
        <v>3</v>
      </c>
      <c r="F5" s="79">
        <v>98.8</v>
      </c>
      <c r="G5" s="79">
        <v>7.5</v>
      </c>
      <c r="H5" s="79">
        <v>142</v>
      </c>
      <c r="I5" s="89">
        <v>0.21875</v>
      </c>
      <c r="J5" s="79">
        <v>8</v>
      </c>
      <c r="K5" s="79">
        <v>168</v>
      </c>
      <c r="L5" s="40" t="s">
        <v>1048</v>
      </c>
      <c r="M5" s="40" t="s">
        <v>1049</v>
      </c>
      <c r="N5" s="40">
        <v>47.49</v>
      </c>
      <c r="O5" s="40" t="s">
        <v>1050</v>
      </c>
      <c r="P5" s="40" t="s">
        <v>1051</v>
      </c>
      <c r="Q5" s="40" t="s">
        <v>770</v>
      </c>
      <c r="R5" s="79" t="s">
        <v>1047</v>
      </c>
      <c r="S5" s="90" t="s">
        <v>770</v>
      </c>
      <c r="T5" s="40" t="s">
        <v>1052</v>
      </c>
      <c r="U5" s="40" t="s">
        <v>1053</v>
      </c>
      <c r="V5" s="40" t="s">
        <v>936</v>
      </c>
      <c r="W5" s="40" t="s">
        <v>1054</v>
      </c>
      <c r="X5" s="40" t="s">
        <v>1055</v>
      </c>
      <c r="Y5" s="91" t="s">
        <v>1056</v>
      </c>
    </row>
    <row r="6" spans="1:25" x14ac:dyDescent="0.35">
      <c r="A6" s="87">
        <v>44907</v>
      </c>
      <c r="B6" s="79" t="s">
        <v>1057</v>
      </c>
      <c r="C6" s="79" t="str">
        <f>VLOOKUP(B6,'[1]SraRunTable (7)'!$A:$C,3,FALSE)</f>
        <v>SAMN32880414</v>
      </c>
      <c r="D6" s="79" t="str">
        <f>VLOOKUP(B6,'[1]SraRunTable (7)'!$A:$C,2,FALSE)</f>
        <v>SRR23195403</v>
      </c>
      <c r="E6" s="79">
        <v>3</v>
      </c>
      <c r="F6" s="79">
        <v>4.4800000000000004</v>
      </c>
      <c r="G6" s="79">
        <v>15</v>
      </c>
      <c r="H6" s="79">
        <v>50</v>
      </c>
      <c r="I6" s="89">
        <v>0.21875</v>
      </c>
      <c r="J6" s="79">
        <v>8</v>
      </c>
      <c r="K6" s="79">
        <v>120</v>
      </c>
      <c r="L6" s="79" t="s">
        <v>551</v>
      </c>
      <c r="M6" s="79" t="s">
        <v>1058</v>
      </c>
      <c r="N6" s="79">
        <v>91.92</v>
      </c>
      <c r="O6" s="79" t="s">
        <v>788</v>
      </c>
      <c r="P6" s="79" t="s">
        <v>841</v>
      </c>
      <c r="Q6" s="79" t="s">
        <v>773</v>
      </c>
      <c r="R6" s="79" t="s">
        <v>1057</v>
      </c>
      <c r="S6" s="79" t="s">
        <v>841</v>
      </c>
      <c r="T6" s="40" t="s">
        <v>552</v>
      </c>
      <c r="U6" s="40" t="s">
        <v>552</v>
      </c>
      <c r="V6" s="40" t="s">
        <v>552</v>
      </c>
      <c r="W6" s="40" t="s">
        <v>841</v>
      </c>
      <c r="X6" s="40" t="s">
        <v>841</v>
      </c>
      <c r="Y6" s="88"/>
    </row>
    <row r="7" spans="1:25" x14ac:dyDescent="0.35">
      <c r="A7" s="87">
        <v>44907</v>
      </c>
      <c r="B7" s="79" t="s">
        <v>1059</v>
      </c>
      <c r="C7" s="79" t="e">
        <f>VLOOKUP(B7,'[1]SraRunTable (7)'!$A:$C,3,FALSE)</f>
        <v>#N/A</v>
      </c>
      <c r="D7" s="79" t="e">
        <f>VLOOKUP(B7,'[1]SraRunTable (7)'!$A:$C,2,FALSE)</f>
        <v>#N/A</v>
      </c>
      <c r="E7" s="79">
        <v>3</v>
      </c>
      <c r="F7" s="79">
        <v>0</v>
      </c>
      <c r="G7" s="79" t="s">
        <v>841</v>
      </c>
      <c r="H7" s="79"/>
      <c r="I7" s="79">
        <v>4</v>
      </c>
      <c r="J7" s="79">
        <v>4</v>
      </c>
      <c r="K7" s="79">
        <v>48</v>
      </c>
      <c r="L7" s="79" t="s">
        <v>841</v>
      </c>
      <c r="M7" s="79" t="s">
        <v>841</v>
      </c>
      <c r="N7" s="79" t="s">
        <v>841</v>
      </c>
      <c r="O7" s="79" t="s">
        <v>788</v>
      </c>
      <c r="P7" s="79" t="s">
        <v>841</v>
      </c>
      <c r="Q7" s="79" t="s">
        <v>770</v>
      </c>
      <c r="R7" s="79" t="s">
        <v>1059</v>
      </c>
      <c r="S7" s="79" t="s">
        <v>770</v>
      </c>
      <c r="T7" s="40" t="s">
        <v>841</v>
      </c>
      <c r="U7" s="40" t="s">
        <v>841</v>
      </c>
      <c r="V7" s="79" t="s">
        <v>841</v>
      </c>
      <c r="W7" s="40" t="s">
        <v>841</v>
      </c>
      <c r="X7" s="40" t="s">
        <v>841</v>
      </c>
      <c r="Y7" s="88"/>
    </row>
    <row r="8" spans="1:25" ht="43.5" x14ac:dyDescent="0.35">
      <c r="A8" s="87">
        <v>44907</v>
      </c>
      <c r="B8" s="79" t="s">
        <v>1060</v>
      </c>
      <c r="C8" s="79" t="str">
        <f>VLOOKUP(B8,'[1]SraRunTable (7)'!$A:$C,3,FALSE)</f>
        <v>SAMN32880415</v>
      </c>
      <c r="D8" s="79" t="str">
        <f>VLOOKUP(B8,'[1]SraRunTable (7)'!$A:$C,2,FALSE)</f>
        <v>SRR23195402</v>
      </c>
      <c r="E8" s="79">
        <v>3</v>
      </c>
      <c r="F8" s="79">
        <v>1.24</v>
      </c>
      <c r="G8" s="79">
        <v>22.5</v>
      </c>
      <c r="H8" s="79">
        <v>22</v>
      </c>
      <c r="I8" s="89">
        <v>0.21875</v>
      </c>
      <c r="J8" s="79">
        <v>8</v>
      </c>
      <c r="K8" s="79">
        <v>48</v>
      </c>
      <c r="L8" s="40" t="s">
        <v>1061</v>
      </c>
      <c r="M8" s="40" t="s">
        <v>1062</v>
      </c>
      <c r="N8" s="40">
        <v>65.180000000000007</v>
      </c>
      <c r="O8" s="79" t="s">
        <v>788</v>
      </c>
      <c r="P8" s="79" t="s">
        <v>841</v>
      </c>
      <c r="Q8" s="79" t="s">
        <v>773</v>
      </c>
      <c r="R8" s="79" t="s">
        <v>1060</v>
      </c>
      <c r="S8" s="79" t="s">
        <v>841</v>
      </c>
      <c r="T8" s="40" t="s">
        <v>552</v>
      </c>
      <c r="U8" s="40" t="s">
        <v>552</v>
      </c>
      <c r="V8" s="40" t="s">
        <v>552</v>
      </c>
      <c r="W8" s="40" t="s">
        <v>841</v>
      </c>
      <c r="X8" s="40" t="s">
        <v>841</v>
      </c>
      <c r="Y8" s="88"/>
    </row>
    <row r="9" spans="1:25" ht="31" x14ac:dyDescent="0.35">
      <c r="A9" s="87">
        <v>44909</v>
      </c>
      <c r="B9" s="79" t="s">
        <v>1063</v>
      </c>
      <c r="C9" s="79" t="str">
        <f>VLOOKUP(B9,'[1]SraRunTable (7)'!$A:$C,3,FALSE)</f>
        <v>SAMN32880416</v>
      </c>
      <c r="D9" s="79" t="str">
        <f>VLOOKUP(B9,'[1]SraRunTable (7)'!$A:$C,2,FALSE)</f>
        <v>SRR23195400</v>
      </c>
      <c r="E9" s="79">
        <v>4.5</v>
      </c>
      <c r="F9" s="79" t="s">
        <v>1041</v>
      </c>
      <c r="G9" s="79">
        <v>7.5</v>
      </c>
      <c r="H9" s="79">
        <v>57</v>
      </c>
      <c r="I9" s="79">
        <v>5</v>
      </c>
      <c r="J9" s="79">
        <v>8</v>
      </c>
      <c r="K9" s="79">
        <v>48</v>
      </c>
      <c r="L9" s="79" t="s">
        <v>551</v>
      </c>
      <c r="M9" s="79" t="s">
        <v>551</v>
      </c>
      <c r="N9" s="79">
        <v>61.83</v>
      </c>
      <c r="O9" s="79" t="s">
        <v>1064</v>
      </c>
      <c r="P9" s="40" t="s">
        <v>1065</v>
      </c>
      <c r="Q9" s="40" t="s">
        <v>770</v>
      </c>
      <c r="R9" s="79" t="s">
        <v>1063</v>
      </c>
      <c r="S9" s="40" t="s">
        <v>770</v>
      </c>
      <c r="T9" s="40" t="s">
        <v>1066</v>
      </c>
      <c r="U9" s="40" t="s">
        <v>1067</v>
      </c>
      <c r="V9" s="40" t="s">
        <v>1068</v>
      </c>
      <c r="W9" s="40" t="s">
        <v>1069</v>
      </c>
      <c r="X9" s="40" t="s">
        <v>773</v>
      </c>
      <c r="Y9" s="88" t="s">
        <v>1070</v>
      </c>
    </row>
    <row r="10" spans="1:25" ht="72.5" x14ac:dyDescent="0.35">
      <c r="A10" s="87">
        <v>44909</v>
      </c>
      <c r="B10" s="79" t="s">
        <v>1071</v>
      </c>
      <c r="C10" s="79" t="str">
        <f>VLOOKUP(B10,'[1]SraRunTable (7)'!$A:$C,3,FALSE)</f>
        <v>SAMN32880417</v>
      </c>
      <c r="D10" s="79" t="str">
        <f>VLOOKUP(B10,'[1]SraRunTable (7)'!$A:$C,2,FALSE)</f>
        <v>SRR23195399</v>
      </c>
      <c r="E10" s="79">
        <v>2</v>
      </c>
      <c r="F10" s="79" t="s">
        <v>1041</v>
      </c>
      <c r="G10" s="79">
        <v>7.5</v>
      </c>
      <c r="H10" s="79">
        <v>274</v>
      </c>
      <c r="I10" s="79">
        <v>5</v>
      </c>
      <c r="J10" s="79">
        <v>8</v>
      </c>
      <c r="K10" s="79">
        <v>48</v>
      </c>
      <c r="L10" s="40" t="s">
        <v>1072</v>
      </c>
      <c r="M10" s="40" t="s">
        <v>131</v>
      </c>
      <c r="N10" s="40">
        <v>59.33</v>
      </c>
      <c r="O10" s="79" t="s">
        <v>131</v>
      </c>
      <c r="P10" s="79" t="s">
        <v>1033</v>
      </c>
      <c r="Q10" s="79" t="s">
        <v>770</v>
      </c>
      <c r="R10" s="79" t="s">
        <v>1071</v>
      </c>
      <c r="S10" s="79" t="s">
        <v>770</v>
      </c>
      <c r="T10" s="40" t="s">
        <v>1073</v>
      </c>
      <c r="U10" s="40" t="s">
        <v>1074</v>
      </c>
      <c r="V10" s="40" t="s">
        <v>1075</v>
      </c>
      <c r="W10" s="40" t="s">
        <v>1076</v>
      </c>
      <c r="X10" s="40" t="s">
        <v>1077</v>
      </c>
      <c r="Y10" s="88" t="s">
        <v>1078</v>
      </c>
    </row>
    <row r="11" spans="1:25" ht="43.5" x14ac:dyDescent="0.35">
      <c r="A11" s="87">
        <v>44909</v>
      </c>
      <c r="B11" s="79" t="s">
        <v>1079</v>
      </c>
      <c r="C11" s="79" t="str">
        <f>VLOOKUP(B11,'[1]SraRunTable (7)'!$A:$C,3,FALSE)</f>
        <v>SAMN32880418</v>
      </c>
      <c r="D11" s="79" t="str">
        <f>VLOOKUP(B11,'[1]SraRunTable (7)'!$A:$C,2,FALSE)</f>
        <v>SRR23195398</v>
      </c>
      <c r="E11" s="79">
        <v>1.5</v>
      </c>
      <c r="F11" s="79" t="s">
        <v>1041</v>
      </c>
      <c r="G11" s="79">
        <v>7.5</v>
      </c>
      <c r="H11" s="79">
        <v>180</v>
      </c>
      <c r="I11" s="79">
        <v>5</v>
      </c>
      <c r="J11" s="79">
        <v>8</v>
      </c>
      <c r="K11" s="79">
        <v>60</v>
      </c>
      <c r="L11" s="79" t="s">
        <v>551</v>
      </c>
      <c r="M11" s="79" t="s">
        <v>551</v>
      </c>
      <c r="N11" s="79">
        <v>83.65</v>
      </c>
      <c r="O11" s="79" t="s">
        <v>551</v>
      </c>
      <c r="P11" s="79" t="s">
        <v>1033</v>
      </c>
      <c r="Q11" s="79" t="s">
        <v>770</v>
      </c>
      <c r="R11" s="79" t="s">
        <v>1079</v>
      </c>
      <c r="S11" s="79" t="s">
        <v>770</v>
      </c>
      <c r="T11" s="40" t="s">
        <v>1080</v>
      </c>
      <c r="U11" s="40" t="s">
        <v>1081</v>
      </c>
      <c r="V11" s="40" t="s">
        <v>1082</v>
      </c>
      <c r="W11" s="40" t="s">
        <v>1083</v>
      </c>
      <c r="X11" s="40" t="s">
        <v>1084</v>
      </c>
      <c r="Y11" s="88" t="s">
        <v>1085</v>
      </c>
    </row>
    <row r="12" spans="1:25" x14ac:dyDescent="0.35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</row>
    <row r="13" spans="1:25" x14ac:dyDescent="0.35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F10" sqref="F10"/>
    </sheetView>
  </sheetViews>
  <sheetFormatPr defaultRowHeight="14.5" x14ac:dyDescent="0.35"/>
  <cols>
    <col min="1" max="1" width="8.1796875" bestFit="1" customWidth="1"/>
    <col min="2" max="2" width="19.7265625" bestFit="1" customWidth="1"/>
    <col min="3" max="3" width="16.90625" customWidth="1"/>
    <col min="4" max="4" width="7.6328125" bestFit="1" customWidth="1"/>
    <col min="5" max="5" width="8.54296875" bestFit="1" customWidth="1"/>
    <col min="6" max="6" width="36.08984375" customWidth="1"/>
    <col min="7" max="7" width="28" customWidth="1"/>
    <col min="8" max="8" width="31.453125" customWidth="1"/>
    <col min="9" max="9" width="31.90625" customWidth="1"/>
    <col min="10" max="10" width="11.453125" bestFit="1" customWidth="1"/>
    <col min="11" max="11" width="26.453125" bestFit="1" customWidth="1"/>
  </cols>
  <sheetData>
    <row r="1" spans="1:11" ht="15" thickBot="1" x14ac:dyDescent="0.4">
      <c r="A1" s="86" t="s">
        <v>1087</v>
      </c>
      <c r="B1" s="86"/>
      <c r="C1" s="86"/>
      <c r="D1" s="86"/>
      <c r="E1" s="86"/>
      <c r="F1" s="50"/>
      <c r="G1" s="50"/>
      <c r="H1" s="50"/>
      <c r="I1" s="50"/>
      <c r="J1" s="50"/>
      <c r="K1" s="50"/>
    </row>
    <row r="2" spans="1:11" ht="44" thickBot="1" x14ac:dyDescent="0.4">
      <c r="A2" s="83" t="s">
        <v>748</v>
      </c>
      <c r="B2" s="83" t="s">
        <v>893</v>
      </c>
      <c r="C2" s="84" t="s">
        <v>1001</v>
      </c>
      <c r="D2" s="84" t="s">
        <v>1002</v>
      </c>
      <c r="E2" s="84" t="s">
        <v>1003</v>
      </c>
      <c r="F2" s="84" t="s">
        <v>900</v>
      </c>
      <c r="G2" s="84" t="s">
        <v>901</v>
      </c>
      <c r="H2" s="84" t="s">
        <v>902</v>
      </c>
      <c r="I2" s="85" t="s">
        <v>1004</v>
      </c>
      <c r="J2" s="83" t="s">
        <v>904</v>
      </c>
      <c r="K2" s="83" t="s">
        <v>905</v>
      </c>
    </row>
    <row r="3" spans="1:11" x14ac:dyDescent="0.35">
      <c r="A3" s="79" t="s">
        <v>847</v>
      </c>
      <c r="B3" s="79">
        <v>462</v>
      </c>
      <c r="C3" s="23">
        <v>98.97</v>
      </c>
      <c r="D3" s="23">
        <f>B3-(B3*(C3/100))</f>
        <v>4.7586000000000013</v>
      </c>
      <c r="E3" s="23">
        <f>D3/3</f>
        <v>1.5862000000000005</v>
      </c>
      <c r="F3" s="40" t="s">
        <v>552</v>
      </c>
      <c r="G3" s="40" t="s">
        <v>552</v>
      </c>
      <c r="H3" s="40" t="s">
        <v>552</v>
      </c>
      <c r="I3" s="80" t="s">
        <v>552</v>
      </c>
      <c r="J3" s="79" t="s">
        <v>1005</v>
      </c>
      <c r="K3" s="79" t="s">
        <v>841</v>
      </c>
    </row>
    <row r="4" spans="1:11" ht="43.5" x14ac:dyDescent="0.35">
      <c r="A4" s="79" t="s">
        <v>849</v>
      </c>
      <c r="B4" s="81">
        <v>3500</v>
      </c>
      <c r="C4" s="23">
        <v>99.13</v>
      </c>
      <c r="D4" s="23">
        <f t="shared" ref="D4:D7" si="0">B4-(B4*(C4/100))</f>
        <v>30.450000000000273</v>
      </c>
      <c r="E4" s="23">
        <f>D4/3</f>
        <v>10.150000000000091</v>
      </c>
      <c r="F4" s="40" t="s">
        <v>1006</v>
      </c>
      <c r="G4" s="40" t="s">
        <v>552</v>
      </c>
      <c r="H4" s="40" t="s">
        <v>552</v>
      </c>
      <c r="I4" s="80" t="s">
        <v>947</v>
      </c>
      <c r="J4" s="79" t="s">
        <v>1007</v>
      </c>
      <c r="K4" s="79" t="s">
        <v>1008</v>
      </c>
    </row>
    <row r="5" spans="1:11" ht="72.5" x14ac:dyDescent="0.35">
      <c r="A5" s="79" t="s">
        <v>851</v>
      </c>
      <c r="B5" s="81">
        <v>2534</v>
      </c>
      <c r="C5" s="23">
        <v>97.96</v>
      </c>
      <c r="D5" s="23">
        <f t="shared" si="0"/>
        <v>51.69360000000006</v>
      </c>
      <c r="E5" s="23">
        <f>D5/3</f>
        <v>17.231200000000019</v>
      </c>
      <c r="F5" s="40" t="s">
        <v>1009</v>
      </c>
      <c r="G5" s="23" t="s">
        <v>1010</v>
      </c>
      <c r="H5" s="40" t="s">
        <v>1011</v>
      </c>
      <c r="I5" s="80" t="s">
        <v>948</v>
      </c>
      <c r="J5" s="79" t="s">
        <v>1005</v>
      </c>
      <c r="K5" s="82" t="s">
        <v>1012</v>
      </c>
    </row>
    <row r="6" spans="1:11" ht="58" x14ac:dyDescent="0.35">
      <c r="A6" s="79" t="s">
        <v>856</v>
      </c>
      <c r="B6" s="81">
        <v>1908</v>
      </c>
      <c r="C6" s="23">
        <v>95.22</v>
      </c>
      <c r="D6" s="23">
        <f t="shared" si="0"/>
        <v>91.202400000000125</v>
      </c>
      <c r="E6" s="23">
        <f>D6/5/2</f>
        <v>9.1202400000000132</v>
      </c>
      <c r="F6" s="40" t="s">
        <v>1013</v>
      </c>
      <c r="G6" s="23" t="s">
        <v>1014</v>
      </c>
      <c r="H6" s="40" t="s">
        <v>1015</v>
      </c>
      <c r="I6" s="80" t="s">
        <v>952</v>
      </c>
      <c r="J6" s="79" t="s">
        <v>1007</v>
      </c>
      <c r="K6" s="79" t="s">
        <v>1016</v>
      </c>
    </row>
    <row r="7" spans="1:11" x14ac:dyDescent="0.35">
      <c r="A7" s="79" t="s">
        <v>866</v>
      </c>
      <c r="B7" s="79">
        <v>104</v>
      </c>
      <c r="C7" s="23">
        <v>77.2</v>
      </c>
      <c r="D7" s="23">
        <f t="shared" si="0"/>
        <v>23.712000000000003</v>
      </c>
      <c r="E7" s="23"/>
      <c r="F7" s="40" t="s">
        <v>1017</v>
      </c>
      <c r="G7" s="40" t="s">
        <v>552</v>
      </c>
      <c r="H7" s="40" t="s">
        <v>1018</v>
      </c>
      <c r="I7" s="80" t="s">
        <v>955</v>
      </c>
      <c r="J7" s="79" t="s">
        <v>1007</v>
      </c>
      <c r="K7" s="79" t="s">
        <v>1019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S1_hospital_2018-19</vt:lpstr>
      <vt:lpstr>S2_protocol_development</vt:lpstr>
      <vt:lpstr>S3_pathogens_plus_DB</vt:lpstr>
      <vt:lpstr>S4_MinION_vs_Flongle</vt:lpstr>
      <vt:lpstr>S5_flow_cell_washing</vt:lpstr>
      <vt:lpstr>S6_adaptive_sampling</vt:lpstr>
      <vt:lpstr>S7_development_samples_VITEK</vt:lpstr>
      <vt:lpstr>S8_Realtime_clinical_samples</vt:lpstr>
      <vt:lpstr>S9_SkSW_AMR_more_data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 Natalie</dc:creator>
  <cp:lastModifiedBy>RING Natalie</cp:lastModifiedBy>
  <dcterms:created xsi:type="dcterms:W3CDTF">2022-09-05T11:50:03Z</dcterms:created>
  <dcterms:modified xsi:type="dcterms:W3CDTF">2023-01-27T12:09:59Z</dcterms:modified>
</cp:coreProperties>
</file>